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A_Lerngruppen" sheetId="2" state="visible" r:id="rId4"/>
    <sheet name="B_Sperrzeiten" sheetId="3" state="visible" r:id="rId5"/>
    <sheet name="C_Halbjahresleiste" sheetId="4" state="visible" r:id="rId6"/>
    <sheet name="D_Kollisionen" sheetId="5" state="visible" r:id="rId7"/>
    <sheet name="E_Abgabe" sheetId="6" state="visible" r:id="rId8"/>
    <sheet name="F_Nachsteuerung" sheetId="7" state="visible" r:id="rId9"/>
  </sheets>
  <definedNames>
    <definedName function="false" hidden="false" localSheetId="1" name="_xlnm.Print_Area" vbProcedure="false">A_Lerngruppen!$A$1:$R$44</definedName>
    <definedName function="false" hidden="false" localSheetId="1" name="_xlnm.Print_Titles" vbProcedure="false">A_Lerngruppen!$18:$18</definedName>
    <definedName function="false" hidden="false" localSheetId="2" name="_xlnm.Print_Area" vbProcedure="false">B_Sperrzeiten!$A$1:$H$23</definedName>
    <definedName function="false" hidden="false" localSheetId="3" name="_xlnm.Print_Area" vbProcedure="false">C_Halbjahresleiste!$A$1:$AC$21</definedName>
    <definedName function="false" hidden="false" localSheetId="3" name="_xlnm.Print_Titles" vbProcedure="false">C_Halbjahresleiste!$A:$C</definedName>
    <definedName function="false" hidden="false" localSheetId="4" name="_xlnm.Print_Area" vbProcedure="false">D_Kollisionen!$A$1:$G$32</definedName>
    <definedName function="false" hidden="false" localSheetId="5" name="_xlnm.Print_Area" vbProcedure="false">E_Abgabe!$A$1:$N$36</definedName>
    <definedName function="false" hidden="false" localSheetId="5" name="_xlnm.Print_Titles" vbProcedure="false">E_Abgabe!$10:$10</definedName>
    <definedName function="false" hidden="false" localSheetId="6" name="_xlnm.Print_Area" vbProcedure="false">F_Nachsteuerung!$A$1:$J$28</definedName>
    <definedName function="false" hidden="false" localSheetId="6" name="_xlnm.Print_Titles" vbProcedure="false">F_Nachsteuerung!$4:$4</definedName>
    <definedName function="false" hidden="false" localSheetId="0" name="_xlnm.Print_Area" vbProcedure="false">Start!$A$1:$D$39</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M18" authorId="0">
      <text>
        <r>
          <rPr>
            <sz val="10"/>
            <rFont val="Arial"/>
            <family val="2"/>
          </rPr>
          <t xml:space="preserve">Deine eigene Schätzung in Minuten für eine einzelne Arbeit, einschließlich Rückmeldung. Das Blatt gibt bewusst keinen Richtwert vor.</t>
        </r>
      </text>
    </comment>
  </commentList>
</comments>
</file>

<file path=xl/sharedStrings.xml><?xml version="1.0" encoding="utf-8"?>
<sst xmlns="http://schemas.openxmlformats.org/spreadsheetml/2006/main" count="185" uniqueCount="150">
  <si>
    <t xml:space="preserve">Wunschtermin-Blatt</t>
  </si>
  <si>
    <t xml:space="preserve">Alle deine Klassenarbeiten des Halbjahres auf einer Leiste: geschätzte Korrekturlast je Lerngruppe, Kollisionswochen und am Ende eine Wunschterminliste, die du gebündelt abgibst – statt in Einzelabsprachen.</t>
  </si>
  <si>
    <t xml:space="preserve">Das Lina-Seil-Prinzip · Teil 2 · Kapitel 2.5 Klassenarbeiten und Leistungsnachweise</t>
  </si>
  <si>
    <t xml:space="preserve">Kopfdaten</t>
  </si>
  <si>
    <t xml:space="preserve">Schuljahr</t>
  </si>
  <si>
    <t xml:space="preserve">Halbjahr</t>
  </si>
  <si>
    <t xml:space="preserve">Name</t>
  </si>
  <si>
    <t xml:space="preserve">Kürzel</t>
  </si>
  <si>
    <t xml:space="preserve">Erscheint in der Abgabeliste als Lehrkraft.</t>
  </si>
  <si>
    <t xml:space="preserve">Fachschaft / Bereich</t>
  </si>
  <si>
    <t xml:space="preserve">Abgabe an</t>
  </si>
  <si>
    <t xml:space="preserve">z. B. Stufenkoordination – die Stelle, die bei euch die Klassenarbeitstermine sammelt.</t>
  </si>
  <si>
    <t xml:space="preserve">Abgabe bis</t>
  </si>
  <si>
    <t xml:space="preserve">Den Termin legt deine Schule fest. Kapitel 2.5 nennt als Orientierung die dritte Schulwoche.</t>
  </si>
  <si>
    <t xml:space="preserve">Montag der 1. Schulwoche (SW 1)</t>
  </si>
  <si>
    <t xml:space="preserve">Pflichtfeld: Ab diesem Datum zählt das Blatt die Schulwochen (SW), wie im zentralen Klassenarbeitsplan.</t>
  </si>
  <si>
    <t xml:space="preserve">So gehst du vor</t>
  </si>
  <si>
    <t xml:space="preserve">1  Trag oben deine Kopfdaten und den Montag der ersten Schulwoche ein.</t>
  </si>
  <si>
    <t xml:space="preserve">2  Blatt A: deine Lerngruppen mit Anzahl Lernender, dann jede geplante Arbeit mit Wunschtermin, deiner Schätzung der Korrekturminuten pro Arbeit und der Rückgabefrist.</t>
  </si>
  <si>
    <t xml:space="preserve">3  Blatt B: alles, was keinen Schreibtermin oder keine Korrekturzeit verträgt – Ferien, Veranstaltungen, Prüfungskorridor, eigene Klassenfahrt, Notenschluss.</t>
  </si>
  <si>
    <t xml:space="preserve">4  Blatt C zeigt die Halbjahresleiste. Rote Wochen sind Kollisionen. Blatt D listet sie; dort hältst du fest, wie du sie löst, und änderst den Termin in Blatt A.</t>
  </si>
  <si>
    <t xml:space="preserve">5  Blatt E ist deine Wunschterminliste: chronologisch sortiert, zum Ausdrucken oder Verschicken an die Koordination.</t>
  </si>
  <si>
    <t xml:space="preserve">Legende</t>
  </si>
  <si>
    <t xml:space="preserve">Hellblau: Hier trägst du ein.</t>
  </si>
  <si>
    <t xml:space="preserve">Hellgrau: Wird berechnet – nicht überschreiben.</t>
  </si>
  <si>
    <t xml:space="preserve">S 4.5</t>
  </si>
  <si>
    <t xml:space="preserve">Grün mit „S“: Schreibtermin in dieser Woche, dahinter die Korrekturstunden der Woche.</t>
  </si>
  <si>
    <t xml:space="preserve">–</t>
  </si>
  <si>
    <t xml:space="preserve">Grau mit „–“: Sperrzeit aus Blatt B.</t>
  </si>
  <si>
    <t xml:space="preserve">Last</t>
  </si>
  <si>
    <t xml:space="preserve">Rot: Kollision – „2+ KA“ zwei oder mehr eigene Arbeiten, „Last“ über deiner Wochenobergrenze, „Sperre“ Termin oder Korrektur in einer Sperrzeit.</t>
  </si>
  <si>
    <t xml:space="preserve">So rechnet das Blatt</t>
  </si>
  <si>
    <t xml:space="preserve">Korrekturstunden einer Arbeit = Anzahl Lernende × deine Minuten pro Arbeit ÷ 60. Diese Stunden verteilt das Blatt gleichmäßig auf die Wochen nach dem Schreibtermin, so viele wie die Rückgabefrist in Wochen. Ohne Rückgabefrist landet alles in der Woche nach dem Schreibtermin. Die Minuten pro Arbeit schätzt du selbst – das Blatt gibt bewusst keine Richtwerte vor. Blatt F hilft dir, die Schätzung nach dem Halbjahr mit der tatsächlichen Zeit abzugleichen.</t>
  </si>
  <si>
    <t xml:space="preserve">Prüfhinweis Landesrecht</t>
  </si>
  <si>
    <t xml:space="preserve">Bevor du Termine abgibst, prüf, was in deinem Land und an deiner Schule gilt: Höchstzahl der Klassenarbeiten pro Tag und Woche für Lernende, Ankündigungsfristen, Fristen für Korrektur, Rückgabe und Besprechung, Anzahl und Dauer der Arbeiten je Fach sowie die Frage, ob eine Projektarbeit eine Klassenarbeit ersetzen darf. Maßgeblich sind Schulgesetz und Verordnungen deines Landes sowie die Beschlüsse deiner Fach- und Lehrkräftekonferenz. Das Blatt rechnet mit den Fristen, die du einträgst – es prüft sie nicht.</t>
  </si>
  <si>
    <t xml:space="preserve">Was dieses Blatt nicht leistet</t>
  </si>
  <si>
    <t xml:space="preserve">Es zeigt nur deine eigenen Lerngruppen. Ob Lernende in einer Woche zu viele Arbeiten über alle Fächer schreiben, sieht erst der zentrale Klassenarbeitsplan deiner Schule. Deine Wunschtermine sind ein Vorschlag; nach der Abgabe laufen Verschiebungen über die Koordination.</t>
  </si>
  <si>
    <t xml:space="preserve">LSP-Forum</t>
  </si>
  <si>
    <t xml:space="preserve">lina-seil-prinzip.de – Beitrag zu Kapitel 2.5. Dort liegen die weiteren Materialien zu diesem Kapitel, darunter die Vorlage für einen zentralen Klassenarbeitsplan. In welcher Woche dieses Halbjahres treffen deine Korrekturberge aufeinander? Teile deine Antwort im Forum.</t>
  </si>
  <si>
    <t xml:space="preserve">A · Meine Lerngruppen und Arbeiten</t>
  </si>
  <si>
    <t xml:space="preserve">Erst die Lerngruppen, dann jede Arbeit des Halbjahres. Fach und Anzahl Lernende übernimmt das Blatt aus A1. Trag die Minuten pro Arbeit als deine eigene Schätzung ein.</t>
  </si>
  <si>
    <t xml:space="preserve">A1  Meine Lerngruppen</t>
  </si>
  <si>
    <t xml:space="preserve">Beispiel</t>
  </si>
  <si>
    <t xml:space="preserve">8b</t>
  </si>
  <si>
    <t xml:space="preserve">Englisch</t>
  </si>
  <si>
    <t xml:space="preserve">Nr.</t>
  </si>
  <si>
    <t xml:space="preserve">Lerngruppe</t>
  </si>
  <si>
    <t xml:space="preserve">Fach</t>
  </si>
  <si>
    <t xml:space="preserve">Anzahl Lernende</t>
  </si>
  <si>
    <t xml:space="preserve">A2  Arbeiten des Halbjahres</t>
  </si>
  <si>
    <t xml:space="preserve">Klassenarbeit</t>
  </si>
  <si>
    <t xml:space="preserve">14.10.26</t>
  </si>
  <si>
    <t xml:space="preserve">Mi</t>
  </si>
  <si>
    <t xml:space="preserve">3.–4. Std.</t>
  </si>
  <si>
    <t xml:space="preserve">Klassenraum</t>
  </si>
  <si>
    <t xml:space="preserve">21.10.26</t>
  </si>
  <si>
    <t xml:space="preserve">9.0</t>
  </si>
  <si>
    <t xml:space="preserve">4.5</t>
  </si>
  <si>
    <t xml:space="preserve">ja</t>
  </si>
  <si>
    <t xml:space="preserve">nicht SW 12 – Korrektur 10a</t>
  </si>
  <si>
    <t xml:space="preserve">Lernende</t>
  </si>
  <si>
    <t xml:space="preserve">Arbeit Nr.</t>
  </si>
  <si>
    <t xml:space="preserve">Art</t>
  </si>
  <si>
    <t xml:space="preserve">Wunsch­termin</t>
  </si>
  <si>
    <t xml:space="preserve">Tag</t>
  </si>
  <si>
    <t xml:space="preserve">SW</t>
  </si>
  <si>
    <t xml:space="preserve">U-Stunden</t>
  </si>
  <si>
    <t xml:space="preserve">Raumwunsch</t>
  </si>
  <si>
    <t xml:space="preserve">Ausweich­termin</t>
  </si>
  <si>
    <t xml:space="preserve">Min. pro Arbeit (Schätzung)</t>
  </si>
  <si>
    <t xml:space="preserve">Korrektur­stunden gesamt</t>
  </si>
  <si>
    <t xml:space="preserve">Rückgabe­frist (Wochen)</t>
  </si>
  <si>
    <t xml:space="preserve">Std. pro Korrektur­woche</t>
  </si>
  <si>
    <t xml:space="preserve">Nachschreib­arbeit mitkonzipiert</t>
  </si>
  <si>
    <t xml:space="preserve">Hinweis an die Koordination</t>
  </si>
  <si>
    <t xml:space="preserve">Sort</t>
  </si>
  <si>
    <t xml:space="preserve">SWn</t>
  </si>
  <si>
    <t xml:space="preserve">StdW</t>
  </si>
  <si>
    <t xml:space="preserve">Frist</t>
  </si>
  <si>
    <t xml:space="preserve">SW = Schulwoche ab dem Montag auf dem Startblatt. Rückgabefrist: Zahl der Wochen nach dem Schreibtermin, in denen du korrigierst – leer heißt eine Woche. Ausweichtermin und Hinweis gehen in die Abgabeliste (Blatt E).</t>
  </si>
  <si>
    <t xml:space="preserve">B · Feste Termine und Sperrzeiten</t>
  </si>
  <si>
    <t xml:space="preserve">Alles, was keinen Schreibtermin oder keine Korrekturzeit verträgt. Gleiche die Einträge mit dem Schuljahresterminplan deiner Schule ab.</t>
  </si>
  <si>
    <t xml:space="preserve">04.11.26</t>
  </si>
  <si>
    <t xml:space="preserve">06.11.26</t>
  </si>
  <si>
    <t xml:space="preserve">Projektwoche Jahrgang 8</t>
  </si>
  <si>
    <t xml:space="preserve">Schulveranstaltung</t>
  </si>
  <si>
    <t xml:space="preserve">beides</t>
  </si>
  <si>
    <t xml:space="preserve">von</t>
  </si>
  <si>
    <t xml:space="preserve">bis</t>
  </si>
  <si>
    <t xml:space="preserve">von SW</t>
  </si>
  <si>
    <t xml:space="preserve">bis SW</t>
  </si>
  <si>
    <t xml:space="preserve">Ereignis</t>
  </si>
  <si>
    <t xml:space="preserve">Wirkung</t>
  </si>
  <si>
    <t xml:space="preserve">Wirkung: „kein Schreibtermin“ sperrt nur den Termin, „keine Korrekturzeit“ nur die Korrektur (z. B. eigene Klassenfahrt, Prüfungskorridor), „beides“ sperrt beides. Ohne Bis-Datum gilt die Sperre für die Woche des Von-Datums.</t>
  </si>
  <si>
    <t xml:space="preserve">C · Halbjahresleiste</t>
  </si>
  <si>
    <t xml:space="preserve">Wird vollständig aus den Blättern A und B berechnet. Zahlen sind Korrekturstunden der Woche, „S“ markiert einen Schreibtermin.</t>
  </si>
  <si>
    <t xml:space="preserve">Montag</t>
  </si>
  <si>
    <t xml:space="preserve">Sperrzeit</t>
  </si>
  <si>
    <t xml:space="preserve">Schreibtermine (Anzahl)</t>
  </si>
  <si>
    <t xml:space="preserve">Korrekturstunden gesamt</t>
  </si>
  <si>
    <t xml:space="preserve">Kollision</t>
  </si>
  <si>
    <t xml:space="preserve">Meine Wochenobergrenze für Korrektur (Std.)</t>
  </si>
  <si>
    <t xml:space="preserve">Setzt du selbst. Leer = keine Prüfung auf „Last“. Kapitel 1.3 beschreibt als Beispiel einen Korrekturtag mit höchstens acht Stunden in zwei Blöcken.</t>
  </si>
  <si>
    <t xml:space="preserve">Hast du mehr als 26 Schulwochen im Halbjahr, verlängere die Leiste nach rechts (Spalten kopieren). Die Zählung der Schulwochen läuft durch Ferien hindurch, wie im zentralen Klassenarbeitsplan.</t>
  </si>
  <si>
    <t xml:space="preserve">D · Kollisionsprüfung</t>
  </si>
  <si>
    <t xml:space="preserve">Oben zählt das Blatt die Kollisionen aus der Leiste. In der Mitte prüfst du, was das Blatt nicht berechnen kann. Unten hältst du fest, wie du jede Kollision löst – und änderst danach den Wunschtermin in Blatt A.</t>
  </si>
  <si>
    <t xml:space="preserve">D1  Automatisch aus der Leiste</t>
  </si>
  <si>
    <t xml:space="preserve">Prüffrage</t>
  </si>
  <si>
    <t xml:space="preserve">Ergebnis</t>
  </si>
  <si>
    <t xml:space="preserve">Wochen mit zwei oder mehr eigenen Schreibterminen</t>
  </si>
  <si>
    <t xml:space="preserve">Wochen über deiner Wochenobergrenze</t>
  </si>
  <si>
    <t xml:space="preserve">Wochen mit Schreibtermin oder Korrektur in einer Sperrzeit</t>
  </si>
  <si>
    <t xml:space="preserve">Höchste Wochensumme Korrekturstunden</t>
  </si>
  <si>
    <t xml:space="preserve">… in Schulwoche</t>
  </si>
  <si>
    <t xml:space="preserve">D2  Selbst prüfen</t>
  </si>
  <si>
    <t xml:space="preserve">ja / nein</t>
  </si>
  <si>
    <t xml:space="preserve">Hinweis</t>
  </si>
  <si>
    <t xml:space="preserve">Ist jede Rückgabefrist mit deiner geschätzten Korrekturdauer haltbar?</t>
  </si>
  <si>
    <t xml:space="preserve">Fristen landesspezifisch – siehe Prüfhinweis auf dem Startblatt.</t>
  </si>
  <si>
    <t xml:space="preserve">Liegt eine Arbeit im Korridor der Prüfungskorrekturen?</t>
  </si>
  <si>
    <t xml:space="preserve">Trag den Korridor in Blatt B ein, dann erscheint er als „Sperre“ (Kapitel 2.6).</t>
  </si>
  <si>
    <t xml:space="preserve">Berührt ein Termin eine Belastungsgrenze für Lernende (Arbeiten pro Tag oder Woche)?</t>
  </si>
  <si>
    <t xml:space="preserve">Landesspezifisch. Über alle Fächer sieht das nur der zentrale Klassenarbeitsplan.</t>
  </si>
  <si>
    <t xml:space="preserve">D3  Kollisionen lösen</t>
  </si>
  <si>
    <t xml:space="preserve">SW 11: zwei eigene Arbeiten (8b, 10a)</t>
  </si>
  <si>
    <t xml:space="preserve">2+ KA</t>
  </si>
  <si>
    <t xml:space="preserve">8b, 10a</t>
  </si>
  <si>
    <t xml:space="preserve">vorziehen</t>
  </si>
  <si>
    <t xml:space="preserve">07.10.26</t>
  </si>
  <si>
    <t xml:space="preserve">Was kollidiert?</t>
  </si>
  <si>
    <t xml:space="preserve">Kollisionsart</t>
  </si>
  <si>
    <t xml:space="preserve">Betroffene Lerngruppen</t>
  </si>
  <si>
    <t xml:space="preserve">Lösung</t>
  </si>
  <si>
    <t xml:space="preserve">Neuer Wunsch­termin</t>
  </si>
  <si>
    <t xml:space="preserve">In Blatt A geändert</t>
  </si>
  <si>
    <t xml:space="preserve">Lösungen, die sich bewährt haben (Kapitel 2.6): eine Arbeit deutlich früher legen; eine in die letzten Schulwochen schieben; eine durch eine Projektarbeit ersetzen – Letzteres nur, wenn der rechtliche Rahmen an deiner Schule geklärt ist.</t>
  </si>
  <si>
    <t xml:space="preserve">E · Wunschterminliste zur Abgabe</t>
  </si>
  <si>
    <t xml:space="preserve">Wird aus Blatt A berechnet und nach Datum sortiert. Druck sie aus oder schick sie an die Stelle, die bei euch den zentralen Klassenarbeitsplan führt.</t>
  </si>
  <si>
    <t xml:space="preserve">Name / Kürzel</t>
  </si>
  <si>
    <t xml:space="preserve">Schuljahr / Halbjahr</t>
  </si>
  <si>
    <t xml:space="preserve">Fach | Lehrkraft</t>
  </si>
  <si>
    <t xml:space="preserve">Nach der Abgabe laufen Verschiebungen über die Koordination, nicht über Absprachen im Unterricht. Arbeiten ohne Wunschtermin in Blatt A erscheinen hier nicht.</t>
  </si>
  <si>
    <t xml:space="preserve">F · Nachsteuerung fürs nächste Halbjahr</t>
  </si>
  <si>
    <t xml:space="preserve">Trag nach jeder Korrektur die tatsächlich gebrauchten Stunden ein. Die Minuten pro Arbeit in Spalte H nimmst du im nächsten Halbjahr als Schätzung für Blatt A.</t>
  </si>
  <si>
    <t xml:space="preserve">geschätzt Min. pro Arbeit</t>
  </si>
  <si>
    <t xml:space="preserve">geschätzt Std.</t>
  </si>
  <si>
    <t xml:space="preserve">tatsächlich Std.</t>
  </si>
  <si>
    <t xml:space="preserve">tatsächlich Min. pro Arbeit</t>
  </si>
  <si>
    <t xml:space="preserve">Abweichung Std.</t>
  </si>
  <si>
    <t xml:space="preserve">Konsequenz fürs nächste Halbjahr</t>
  </si>
</sst>
</file>

<file path=xl/styles.xml><?xml version="1.0" encoding="utf-8"?>
<styleSheet xmlns="http://schemas.openxmlformats.org/spreadsheetml/2006/main">
  <numFmts count="10">
    <numFmt numFmtId="164" formatCode="&quot;S &quot;0.0;;\S"/>
    <numFmt numFmtId="165" formatCode="General"/>
    <numFmt numFmtId="166" formatCode="dd\.mm\.yy"/>
    <numFmt numFmtId="167" formatCode="0"/>
    <numFmt numFmtId="168" formatCode="0.0"/>
    <numFmt numFmtId="169" formatCode="&quot;SW &quot;0"/>
    <numFmt numFmtId="170" formatCode="dd\.mm\."/>
    <numFmt numFmtId="171" formatCode="0.0;\-0.0;&quot;&quot;"/>
    <numFmt numFmtId="172" formatCode="0;\-0;&quot;&quot;"/>
    <numFmt numFmtId="173" formatCode="\+0.0;\-0.0;0.0"/>
  </numFmts>
  <fonts count="19">
    <font>
      <sz val="11"/>
      <color theme="1"/>
      <name val="Calibri"/>
      <family val="2"/>
      <charset val="1"/>
    </font>
    <font>
      <sz val="10"/>
      <name val="Arial"/>
      <family val="0"/>
    </font>
    <font>
      <sz val="10"/>
      <name val="Arial"/>
      <family val="0"/>
    </font>
    <font>
      <sz val="10"/>
      <name val="Arial"/>
      <family val="0"/>
    </font>
    <font>
      <b val="true"/>
      <sz val="14"/>
      <color rgb="FF5D7DBE"/>
      <name val="Arial"/>
      <family val="0"/>
      <charset val="1"/>
    </font>
    <font>
      <sz val="10"/>
      <color rgb="FF000000"/>
      <name val="Arial"/>
      <family val="0"/>
      <charset val="1"/>
    </font>
    <font>
      <sz val="8"/>
      <color rgb="FF7A7A86"/>
      <name val="Arial"/>
      <family val="0"/>
      <charset val="1"/>
    </font>
    <font>
      <b val="true"/>
      <sz val="10"/>
      <color rgb="FFFFFFFF"/>
      <name val="Arial"/>
      <family val="0"/>
      <charset val="1"/>
    </font>
    <font>
      <b val="true"/>
      <sz val="10"/>
      <color rgb="FF000000"/>
      <name val="Arial"/>
      <family val="0"/>
      <charset val="1"/>
    </font>
    <font>
      <sz val="8"/>
      <color rgb="FF555560"/>
      <name val="Arial"/>
      <family val="0"/>
      <charset val="1"/>
    </font>
    <font>
      <sz val="9"/>
      <color rgb="FF000000"/>
      <name val="Arial"/>
      <family val="0"/>
      <charset val="1"/>
    </font>
    <font>
      <b val="true"/>
      <sz val="10"/>
      <color rgb="FFC1181C"/>
      <name val="Arial"/>
      <family val="0"/>
      <charset val="1"/>
    </font>
    <font>
      <b val="true"/>
      <i val="true"/>
      <sz val="8"/>
      <color rgb="FF7A7A86"/>
      <name val="Arial"/>
      <family val="0"/>
      <charset val="1"/>
    </font>
    <font>
      <i val="true"/>
      <sz val="8"/>
      <color rgb="FF7A7A86"/>
      <name val="Arial"/>
      <family val="0"/>
      <charset val="1"/>
    </font>
    <font>
      <b val="true"/>
      <sz val="9"/>
      <color rgb="FFFFFFFF"/>
      <name val="Arial"/>
      <family val="0"/>
      <charset val="1"/>
    </font>
    <font>
      <sz val="10"/>
      <name val="Arial"/>
      <family val="2"/>
    </font>
    <font>
      <b val="true"/>
      <sz val="8"/>
      <color rgb="FFFFFFFF"/>
      <name val="Arial"/>
      <family val="0"/>
      <charset val="1"/>
    </font>
    <font>
      <sz val="8"/>
      <color rgb="FF000000"/>
      <name val="Arial"/>
      <family val="0"/>
      <charset val="1"/>
    </font>
    <font>
      <b val="true"/>
      <sz val="9"/>
      <color rgb="FF000000"/>
      <name val="Arial"/>
      <family val="0"/>
      <charset val="1"/>
    </font>
  </fonts>
  <fills count="8">
    <fill>
      <patternFill patternType="none"/>
    </fill>
    <fill>
      <patternFill patternType="gray125"/>
    </fill>
    <fill>
      <patternFill patternType="solid">
        <fgColor rgb="FF5D7DBE"/>
        <bgColor rgb="FF7A7A86"/>
      </patternFill>
    </fill>
    <fill>
      <patternFill patternType="solid">
        <fgColor rgb="FFF2F4F9"/>
        <bgColor rgb="FFEEEEF2"/>
      </patternFill>
    </fill>
    <fill>
      <patternFill patternType="solid">
        <fgColor rgb="FFEEEEF2"/>
        <bgColor rgb="FFF2F4F9"/>
      </patternFill>
    </fill>
    <fill>
      <patternFill patternType="solid">
        <fgColor rgb="FFDDF1E8"/>
        <bgColor rgb="FFEEEEF2"/>
      </patternFill>
    </fill>
    <fill>
      <patternFill patternType="solid">
        <fgColor rgb="FFF9E1E1"/>
        <bgColor rgb="FFEEEEF2"/>
      </patternFill>
    </fill>
    <fill>
      <patternFill patternType="solid">
        <fgColor rgb="FFC1181C"/>
        <bgColor rgb="FF993366"/>
      </patternFill>
    </fill>
  </fills>
  <borders count="2">
    <border diagonalUp="false" diagonalDown="false">
      <left/>
      <right/>
      <top/>
      <bottom/>
      <diagonal/>
    </border>
    <border diagonalUp="false" diagonalDown="false">
      <left style="thin">
        <color rgb="FFB2B2BF"/>
      </left>
      <right style="thin">
        <color rgb="FFB2B2BF"/>
      </right>
      <top style="thin">
        <color rgb="FFB2B2BF"/>
      </top>
      <bottom style="thin">
        <color rgb="FFB2B2BF"/>
      </bottom>
      <diagonal/>
    </border>
  </borders>
  <cellStyleXfs count="20">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5"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true" applyAlignment="true" applyProtection="false">
      <alignment horizontal="general" vertical="top"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tru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general" vertical="center" textRotation="0" wrapText="false" indent="0" shrinkToFit="false"/>
      <protection locked="true" hidden="false"/>
    </xf>
    <xf numFmtId="165" fontId="5" fillId="3" borderId="1" xfId="0" applyFont="true" applyBorder="true" applyAlignment="true" applyProtection="false">
      <alignment horizontal="left" vertical="center" textRotation="0" wrapText="true" indent="0" shrinkToFit="false"/>
      <protection locked="true" hidden="false"/>
    </xf>
    <xf numFmtId="165" fontId="9" fillId="0" borderId="0" xfId="0" applyFont="true" applyBorder="false" applyAlignment="true" applyProtection="false">
      <alignment horizontal="general" vertical="center" textRotation="0" wrapText="true" indent="0" shrinkToFit="false"/>
      <protection locked="true" hidden="false"/>
    </xf>
    <xf numFmtId="166" fontId="5" fillId="3" borderId="1" xfId="0" applyFont="true" applyBorder="true" applyAlignment="true" applyProtection="false">
      <alignment horizontal="left" vertical="center" textRotation="0" wrapText="true" indent="0" shrinkToFit="false"/>
      <protection locked="true" hidden="false"/>
    </xf>
    <xf numFmtId="165" fontId="5" fillId="3" borderId="1" xfId="0" applyFont="true" applyBorder="true" applyAlignment="true" applyProtection="false">
      <alignment horizontal="center" vertical="center" textRotation="0" wrapText="true" indent="0" shrinkToFit="false"/>
      <protection locked="true" hidden="false"/>
    </xf>
    <xf numFmtId="165" fontId="10" fillId="0" borderId="0" xfId="0" applyFont="true" applyBorder="true" applyAlignment="true" applyProtection="false">
      <alignment horizontal="general" vertical="top" textRotation="0" wrapText="true" indent="0" shrinkToFit="false"/>
      <protection locked="true" hidden="false"/>
    </xf>
    <xf numFmtId="165" fontId="5" fillId="4" borderId="1" xfId="0" applyFont="true" applyBorder="true" applyAlignment="true" applyProtection="false">
      <alignment horizontal="center" vertical="center" textRotation="0" wrapText="true" indent="0" shrinkToFit="false"/>
      <protection locked="true" hidden="false"/>
    </xf>
    <xf numFmtId="165" fontId="8" fillId="5" borderId="1" xfId="0" applyFont="true" applyBorder="true" applyAlignment="true" applyProtection="false">
      <alignment horizontal="center" vertical="center" textRotation="0" wrapText="true" indent="0" shrinkToFit="false"/>
      <protection locked="true" hidden="false"/>
    </xf>
    <xf numFmtId="165" fontId="11" fillId="6" borderId="1" xfId="0" applyFont="true" applyBorder="true" applyAlignment="true" applyProtection="false">
      <alignment horizontal="center" vertical="center" textRotation="0" wrapText="true" indent="0" shrinkToFit="false"/>
      <protection locked="true" hidden="false"/>
    </xf>
    <xf numFmtId="165" fontId="7" fillId="7" borderId="0" xfId="0" applyFont="true" applyBorder="true" applyAlignment="true" applyProtection="false">
      <alignment horizontal="general" vertical="center" textRotation="0" wrapText="false" indent="0" shrinkToFit="false"/>
      <protection locked="true" hidden="false"/>
    </xf>
    <xf numFmtId="165" fontId="10" fillId="6" borderId="0" xfId="0" applyFont="true" applyBorder="true" applyAlignment="true" applyProtection="false">
      <alignment horizontal="general" vertical="top" textRotation="0" wrapText="tru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left" vertical="center" textRotation="0" wrapText="false" indent="0" shrinkToFit="false"/>
      <protection locked="true" hidden="false"/>
    </xf>
    <xf numFmtId="165" fontId="14" fillId="2" borderId="1"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center" vertical="center" textRotation="0" wrapText="true" indent="0" shrinkToFit="false"/>
      <protection locked="true" hidden="false"/>
    </xf>
    <xf numFmtId="167" fontId="5" fillId="3" borderId="1" xfId="0" applyFont="true" applyBorder="true" applyAlignment="true" applyProtection="false">
      <alignment horizontal="center" vertical="center"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5" fontId="5" fillId="4" borderId="1" xfId="0" applyFont="true" applyBorder="true" applyAlignment="true" applyProtection="false">
      <alignment horizontal="left" vertical="center" textRotation="0" wrapText="true" indent="0" shrinkToFit="false"/>
      <protection locked="true" hidden="false"/>
    </xf>
    <xf numFmtId="167" fontId="5" fillId="4" borderId="1" xfId="0" applyFont="true" applyBorder="true" applyAlignment="true" applyProtection="false">
      <alignment horizontal="center" vertical="center" textRotation="0" wrapText="true" indent="0" shrinkToFit="false"/>
      <protection locked="true" hidden="false"/>
    </xf>
    <xf numFmtId="166" fontId="5" fillId="3" borderId="1" xfId="0" applyFont="true" applyBorder="true" applyAlignment="true" applyProtection="false">
      <alignment horizontal="center" vertical="center" textRotation="0" wrapText="true" indent="0" shrinkToFit="false"/>
      <protection locked="true" hidden="false"/>
    </xf>
    <xf numFmtId="168" fontId="5" fillId="4" borderId="1" xfId="0" applyFont="true" applyBorder="true" applyAlignment="true" applyProtection="false">
      <alignment horizontal="center" vertical="center" textRotation="0" wrapText="true" indent="0" shrinkToFit="false"/>
      <protection locked="true" hidden="false"/>
    </xf>
    <xf numFmtId="165" fontId="9" fillId="0" borderId="0" xfId="0" applyFont="true" applyBorder="true" applyAlignment="true" applyProtection="false">
      <alignment horizontal="general" vertical="top" textRotation="0" wrapText="true" indent="0" shrinkToFit="false"/>
      <protection locked="true" hidden="false"/>
    </xf>
    <xf numFmtId="169" fontId="14" fillId="2" borderId="1" xfId="0" applyFont="true" applyBorder="true" applyAlignment="true" applyProtection="false">
      <alignment horizontal="center" vertical="center" textRotation="0" wrapText="true" indent="0" shrinkToFit="false"/>
      <protection locked="true" hidden="false"/>
    </xf>
    <xf numFmtId="170" fontId="16" fillId="2" borderId="1" xfId="0" applyFont="true" applyBorder="true" applyAlignment="true" applyProtection="false">
      <alignment horizontal="center" vertical="center" textRotation="0" wrapText="true" indent="0" shrinkToFit="false"/>
      <protection locked="true" hidden="false"/>
    </xf>
    <xf numFmtId="165" fontId="17" fillId="0" borderId="1" xfId="0" applyFont="true" applyBorder="true" applyAlignment="true" applyProtection="false">
      <alignment horizontal="center" vertical="center" textRotation="0" wrapText="true" indent="0" shrinkToFit="false"/>
      <protection locked="true" hidden="false"/>
    </xf>
    <xf numFmtId="171" fontId="10" fillId="0" borderId="1" xfId="0" applyFont="true" applyBorder="true" applyAlignment="true" applyProtection="false">
      <alignment horizontal="center" vertical="center" textRotation="0" wrapText="true" indent="0" shrinkToFit="false"/>
      <protection locked="true" hidden="false"/>
    </xf>
    <xf numFmtId="165" fontId="18" fillId="4"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true" applyProtection="false">
      <alignment horizontal="center" vertical="center" textRotation="0" wrapText="true" indent="0" shrinkToFit="false"/>
      <protection locked="true" hidden="false"/>
    </xf>
    <xf numFmtId="172" fontId="10" fillId="4" borderId="1" xfId="0" applyFont="true" applyBorder="true" applyAlignment="true" applyProtection="false">
      <alignment horizontal="center" vertical="center" textRotation="0" wrapText="true" indent="0" shrinkToFit="false"/>
      <protection locked="true" hidden="false"/>
    </xf>
    <xf numFmtId="171" fontId="18" fillId="4" borderId="1" xfId="0" applyFont="true" applyBorder="true" applyAlignment="true" applyProtection="false">
      <alignment horizontal="center" vertical="center" textRotation="0" wrapText="true" indent="0" shrinkToFit="false"/>
      <protection locked="true" hidden="false"/>
    </xf>
    <xf numFmtId="165" fontId="17" fillId="4" borderId="1" xfId="0" applyFont="true" applyBorder="true" applyAlignment="true" applyProtection="false">
      <alignment horizontal="center" vertical="center" textRotation="0" wrapText="true" indent="0" shrinkToFit="false"/>
      <protection locked="true" hidden="false"/>
    </xf>
    <xf numFmtId="165" fontId="18" fillId="0" borderId="0" xfId="0" applyFont="true" applyBorder="true" applyAlignment="true" applyProtection="false">
      <alignment horizontal="general" vertical="center" textRotation="0" wrapText="true" indent="0" shrinkToFit="false"/>
      <protection locked="true" hidden="false"/>
    </xf>
    <xf numFmtId="168" fontId="5" fillId="3" borderId="1" xfId="0" applyFont="true" applyBorder="true" applyAlignment="true" applyProtection="false">
      <alignment horizontal="center" vertical="center" textRotation="0" wrapText="true" indent="0" shrinkToFit="false"/>
      <protection locked="true" hidden="false"/>
    </xf>
    <xf numFmtId="165" fontId="9" fillId="0" borderId="0" xfId="0" applyFont="true" applyBorder="true" applyAlignment="true" applyProtection="false">
      <alignment horizontal="general" vertical="center" textRotation="0" wrapText="true" indent="0" shrinkToFit="false"/>
      <protection locked="true" hidden="false"/>
    </xf>
    <xf numFmtId="165" fontId="5" fillId="0" borderId="1" xfId="0" applyFont="true" applyBorder="true" applyAlignment="true" applyProtection="false">
      <alignment horizontal="left" vertical="center" textRotation="0" wrapText="true" indent="0" shrinkToFit="false"/>
      <protection locked="true" hidden="false"/>
    </xf>
    <xf numFmtId="167" fontId="8" fillId="4" borderId="1" xfId="0" applyFont="true" applyBorder="true" applyAlignment="true" applyProtection="false">
      <alignment horizontal="center" vertical="center" textRotation="0" wrapText="true" indent="0" shrinkToFit="false"/>
      <protection locked="true" hidden="false"/>
    </xf>
    <xf numFmtId="168" fontId="8" fillId="4" borderId="1" xfId="0" applyFont="true" applyBorder="true" applyAlignment="true" applyProtection="false">
      <alignment horizontal="center" vertical="center" textRotation="0" wrapText="true" indent="0" shrinkToFit="false"/>
      <protection locked="true" hidden="false"/>
    </xf>
    <xf numFmtId="169" fontId="8" fillId="4" borderId="1" xfId="0" applyFont="true" applyBorder="true" applyAlignment="true" applyProtection="false">
      <alignment horizontal="center" vertical="center" textRotation="0" wrapText="true" indent="0" shrinkToFit="false"/>
      <protection locked="true" hidden="false"/>
    </xf>
    <xf numFmtId="165" fontId="17" fillId="0" borderId="1" xfId="0" applyFont="true" applyBorder="true" applyAlignment="true" applyProtection="false">
      <alignment horizontal="left" vertical="center" textRotation="0" wrapText="tru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5" fillId="4" borderId="1" xfId="0" applyFont="true" applyBorder="true" applyAlignment="true" applyProtection="false">
      <alignment horizontal="left" vertical="center" textRotation="0" wrapText="true" indent="0" shrinkToFit="false"/>
      <protection locked="true" hidden="false"/>
    </xf>
    <xf numFmtId="169" fontId="5" fillId="0" borderId="1" xfId="0" applyFont="true" applyBorder="true" applyAlignment="true" applyProtection="false">
      <alignment horizontal="center" vertical="center" textRotation="0" wrapText="true" indent="0" shrinkToFit="false"/>
      <protection locked="true" hidden="false"/>
    </xf>
    <xf numFmtId="166" fontId="5" fillId="0" borderId="1" xfId="0" applyFont="true" applyBorder="true" applyAlignment="true" applyProtection="false">
      <alignment horizontal="center" vertical="center" textRotation="0" wrapText="true" indent="0" shrinkToFit="false"/>
      <protection locked="true" hidden="false"/>
    </xf>
    <xf numFmtId="167" fontId="5" fillId="0" borderId="1" xfId="0" applyFont="true" applyBorder="true" applyAlignment="true" applyProtection="false">
      <alignment horizontal="center" vertical="center" textRotation="0" wrapText="true" indent="0" shrinkToFit="false"/>
      <protection locked="true" hidden="false"/>
    </xf>
    <xf numFmtId="165" fontId="18" fillId="0" borderId="0" xfId="0" applyFont="true" applyBorder="true" applyAlignment="true" applyProtection="false">
      <alignment horizontal="general" vertical="top" textRotation="0" wrapText="true" indent="0" shrinkToFit="false"/>
      <protection locked="true" hidden="false"/>
    </xf>
    <xf numFmtId="173" fontId="5" fillId="4"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b val="1"/>
      </font>
      <numFmt numFmtId="164" formatCode="&quot;S &quot;0.0;;\S"/>
      <fill>
        <patternFill>
          <bgColor rgb="FFDDF1E8"/>
        </patternFill>
      </fill>
    </dxf>
    <dxf>
      <fill>
        <patternFill>
          <bgColor rgb="FFEEEEF2"/>
        </patternFill>
      </fill>
    </dxf>
    <dxf>
      <font>
        <b val="1"/>
        <color rgb="FFC1181C"/>
      </font>
      <fill>
        <patternFill>
          <bgColor rgb="FFF9E1E1"/>
        </patternFill>
      </fill>
    </dxf>
    <dxf>
      <fill>
        <patternFill>
          <bgColor rgb="FFC1181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F"/>
      <rgbColor rgb="FF7A7A86"/>
      <rgbColor rgb="FF9999FF"/>
      <rgbColor rgb="FF993366"/>
      <rgbColor rgb="FFF2F4F9"/>
      <rgbColor rgb="FFDDF1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F2"/>
      <rgbColor rgb="FFCCFFCC"/>
      <rgbColor rgb="FFFFFF99"/>
      <rgbColor rgb="FF99CCFF"/>
      <rgbColor rgb="FFFF99CC"/>
      <rgbColor rgb="FFCC99FF"/>
      <rgbColor rgb="FFF9E1E1"/>
      <rgbColor rgb="FF3366FF"/>
      <rgbColor rgb="FF33CCCC"/>
      <rgbColor rgb="FF99CC00"/>
      <rgbColor rgb="FFFFCC00"/>
      <rgbColor rgb="FFFF9900"/>
      <rgbColor rgb="FFFF6600"/>
      <rgbColor rgb="FF5D7DBE"/>
      <rgbColor rgb="FF969696"/>
      <rgbColor rgb="FF003366"/>
      <rgbColor rgb="FF339966"/>
      <rgbColor rgb="FF003300"/>
      <rgbColor rgb="FF333300"/>
      <rgbColor rgb="FFC1181C"/>
      <rgbColor rgb="FF993366"/>
      <rgbColor rgb="FF333399"/>
      <rgbColor rgb="FF55556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0"/>
    <col collapsed="false" customWidth="true" hidden="false" outlineLevel="0" max="4" min="4" style="0" width="64"/>
    <col collapsed="false" customWidth="true" hidden="false" outlineLevel="0" max="5" min="5" style="0" width="4"/>
  </cols>
  <sheetData>
    <row r="1" customFormat="false" ht="17.35" hidden="false" customHeight="false" outlineLevel="0" collapsed="false">
      <c r="A1" s="1" t="s">
        <v>0</v>
      </c>
    </row>
    <row r="2" customFormat="false" ht="30" hidden="false" customHeight="true" outlineLevel="0" collapsed="false">
      <c r="A2" s="2" t="s">
        <v>1</v>
      </c>
      <c r="B2" s="2"/>
      <c r="C2" s="2"/>
      <c r="D2" s="2"/>
    </row>
    <row r="3" customFormat="false" ht="15" hidden="false" customHeight="false" outlineLevel="0" collapsed="false">
      <c r="A3" s="3" t="s">
        <v>2</v>
      </c>
    </row>
    <row r="5" customFormat="false" ht="18" hidden="false" customHeight="true" outlineLevel="0" collapsed="false">
      <c r="B5" s="4" t="s">
        <v>3</v>
      </c>
      <c r="C5" s="4"/>
      <c r="D5" s="4"/>
    </row>
    <row r="6" customFormat="false" ht="21.75" hidden="false" customHeight="true" outlineLevel="0" collapsed="false">
      <c r="B6" s="5" t="s">
        <v>4</v>
      </c>
      <c r="C6" s="6"/>
      <c r="D6" s="7"/>
    </row>
    <row r="7" customFormat="false" ht="21.75" hidden="false" customHeight="true" outlineLevel="0" collapsed="false">
      <c r="B7" s="5" t="s">
        <v>5</v>
      </c>
      <c r="C7" s="6"/>
      <c r="D7" s="7"/>
    </row>
    <row r="8" customFormat="false" ht="21.75" hidden="false" customHeight="true" outlineLevel="0" collapsed="false">
      <c r="B8" s="5" t="s">
        <v>6</v>
      </c>
      <c r="C8" s="6"/>
      <c r="D8" s="7"/>
    </row>
    <row r="9" customFormat="false" ht="21.75" hidden="false" customHeight="true" outlineLevel="0" collapsed="false">
      <c r="B9" s="5" t="s">
        <v>7</v>
      </c>
      <c r="C9" s="6"/>
      <c r="D9" s="7" t="s">
        <v>8</v>
      </c>
    </row>
    <row r="10" customFormat="false" ht="21.75" hidden="false" customHeight="true" outlineLevel="0" collapsed="false">
      <c r="B10" s="5" t="s">
        <v>9</v>
      </c>
      <c r="C10" s="6"/>
      <c r="D10" s="7"/>
    </row>
    <row r="11" customFormat="false" ht="21.75" hidden="false" customHeight="true" outlineLevel="0" collapsed="false">
      <c r="B11" s="5" t="s">
        <v>10</v>
      </c>
      <c r="C11" s="6"/>
      <c r="D11" s="7" t="s">
        <v>11</v>
      </c>
    </row>
    <row r="12" customFormat="false" ht="21.75" hidden="false" customHeight="true" outlineLevel="0" collapsed="false">
      <c r="B12" s="5" t="s">
        <v>12</v>
      </c>
      <c r="C12" s="8"/>
      <c r="D12" s="7" t="s">
        <v>13</v>
      </c>
    </row>
    <row r="13" customFormat="false" ht="21.75" hidden="false" customHeight="true" outlineLevel="0" collapsed="false">
      <c r="B13" s="5" t="s">
        <v>14</v>
      </c>
      <c r="C13" s="8"/>
      <c r="D13" s="7" t="s">
        <v>15</v>
      </c>
    </row>
    <row r="15" customFormat="false" ht="18" hidden="false" customHeight="true" outlineLevel="0" collapsed="false">
      <c r="B15" s="4" t="s">
        <v>16</v>
      </c>
      <c r="C15" s="4"/>
      <c r="D15" s="4"/>
    </row>
    <row r="16" customFormat="false" ht="27.75" hidden="false" customHeight="true" outlineLevel="0" collapsed="false">
      <c r="B16" s="2" t="s">
        <v>17</v>
      </c>
      <c r="C16" s="2"/>
      <c r="D16" s="2"/>
    </row>
    <row r="17" customFormat="false" ht="27.75" hidden="false" customHeight="true" outlineLevel="0" collapsed="false">
      <c r="B17" s="2" t="s">
        <v>18</v>
      </c>
      <c r="C17" s="2"/>
      <c r="D17" s="2"/>
    </row>
    <row r="18" customFormat="false" ht="27.75" hidden="false" customHeight="true" outlineLevel="0" collapsed="false">
      <c r="B18" s="2" t="s">
        <v>19</v>
      </c>
      <c r="C18" s="2"/>
      <c r="D18" s="2"/>
    </row>
    <row r="19" customFormat="false" ht="27.75" hidden="false" customHeight="true" outlineLevel="0" collapsed="false">
      <c r="B19" s="2" t="s">
        <v>20</v>
      </c>
      <c r="C19" s="2"/>
      <c r="D19" s="2"/>
    </row>
    <row r="20" customFormat="false" ht="27.75" hidden="false" customHeight="true" outlineLevel="0" collapsed="false">
      <c r="B20" s="2" t="s">
        <v>21</v>
      </c>
      <c r="C20" s="2"/>
      <c r="D20" s="2"/>
    </row>
    <row r="22" customFormat="false" ht="18" hidden="false" customHeight="true" outlineLevel="0" collapsed="false">
      <c r="B22" s="4" t="s">
        <v>22</v>
      </c>
      <c r="C22" s="4"/>
      <c r="D22" s="4"/>
    </row>
    <row r="23" customFormat="false" ht="21.75" hidden="false" customHeight="true" outlineLevel="0" collapsed="false">
      <c r="B23" s="9"/>
      <c r="C23" s="10" t="s">
        <v>23</v>
      </c>
      <c r="D23" s="10"/>
    </row>
    <row r="24" customFormat="false" ht="21.75" hidden="false" customHeight="true" outlineLevel="0" collapsed="false">
      <c r="B24" s="11"/>
      <c r="C24" s="10" t="s">
        <v>24</v>
      </c>
      <c r="D24" s="10"/>
    </row>
    <row r="25" customFormat="false" ht="21.75" hidden="false" customHeight="true" outlineLevel="0" collapsed="false">
      <c r="B25" s="12" t="s">
        <v>25</v>
      </c>
      <c r="C25" s="10" t="s">
        <v>26</v>
      </c>
      <c r="D25" s="10"/>
    </row>
    <row r="26" customFormat="false" ht="21.75" hidden="false" customHeight="true" outlineLevel="0" collapsed="false">
      <c r="B26" s="11" t="s">
        <v>27</v>
      </c>
      <c r="C26" s="10" t="s">
        <v>28</v>
      </c>
      <c r="D26" s="10"/>
    </row>
    <row r="27" customFormat="false" ht="21.75" hidden="false" customHeight="true" outlineLevel="0" collapsed="false">
      <c r="B27" s="13" t="s">
        <v>29</v>
      </c>
      <c r="C27" s="10" t="s">
        <v>30</v>
      </c>
      <c r="D27" s="10"/>
    </row>
    <row r="29" customFormat="false" ht="18" hidden="false" customHeight="true" outlineLevel="0" collapsed="false">
      <c r="B29" s="4" t="s">
        <v>31</v>
      </c>
      <c r="C29" s="4"/>
      <c r="D29" s="4"/>
    </row>
    <row r="30" customFormat="false" ht="61.5" hidden="false" customHeight="true" outlineLevel="0" collapsed="false">
      <c r="B30" s="10" t="s">
        <v>32</v>
      </c>
      <c r="C30" s="10"/>
      <c r="D30" s="10"/>
    </row>
    <row r="32" customFormat="false" ht="18" hidden="false" customHeight="true" outlineLevel="0" collapsed="false">
      <c r="B32" s="14" t="s">
        <v>33</v>
      </c>
      <c r="C32" s="14"/>
      <c r="D32" s="14"/>
    </row>
    <row r="33" customFormat="false" ht="75.75" hidden="false" customHeight="true" outlineLevel="0" collapsed="false">
      <c r="B33" s="15" t="s">
        <v>34</v>
      </c>
      <c r="C33" s="15"/>
      <c r="D33" s="15"/>
    </row>
    <row r="35" customFormat="false" ht="18" hidden="false" customHeight="true" outlineLevel="0" collapsed="false">
      <c r="B35" s="4" t="s">
        <v>35</v>
      </c>
      <c r="C35" s="4"/>
      <c r="D35" s="4"/>
    </row>
    <row r="36" customFormat="false" ht="45.75" hidden="false" customHeight="true" outlineLevel="0" collapsed="false">
      <c r="B36" s="10" t="s">
        <v>36</v>
      </c>
      <c r="C36" s="10"/>
      <c r="D36" s="10"/>
    </row>
    <row r="38" customFormat="false" ht="18" hidden="false" customHeight="true" outlineLevel="0" collapsed="false">
      <c r="B38" s="4" t="s">
        <v>37</v>
      </c>
      <c r="C38" s="4"/>
      <c r="D38" s="4"/>
    </row>
    <row r="39" customFormat="false" ht="45.75" hidden="false" customHeight="true" outlineLevel="0" collapsed="false">
      <c r="B39" s="10" t="s">
        <v>38</v>
      </c>
      <c r="C39" s="10"/>
      <c r="D39" s="10"/>
    </row>
  </sheetData>
  <mergeCells count="22">
    <mergeCell ref="A2:D2"/>
    <mergeCell ref="B5:D5"/>
    <mergeCell ref="B15:D15"/>
    <mergeCell ref="B16:D16"/>
    <mergeCell ref="B17:D17"/>
    <mergeCell ref="B18:D18"/>
    <mergeCell ref="B19:D19"/>
    <mergeCell ref="B20:D20"/>
    <mergeCell ref="B22:D22"/>
    <mergeCell ref="C23:D23"/>
    <mergeCell ref="C24:D24"/>
    <mergeCell ref="C25:D25"/>
    <mergeCell ref="C26:D26"/>
    <mergeCell ref="C27:D27"/>
    <mergeCell ref="B29:D29"/>
    <mergeCell ref="B30:D30"/>
    <mergeCell ref="B32:D32"/>
    <mergeCell ref="B33:D33"/>
    <mergeCell ref="B35:D35"/>
    <mergeCell ref="B36:D36"/>
    <mergeCell ref="B38:D38"/>
    <mergeCell ref="B39:D39"/>
  </mergeCells>
  <printOptions headings="false" gridLines="false" gridLinesSet="true" horizontalCentered="false" verticalCentered="false"/>
  <pageMargins left="0.790277777777778" right="0.790277777777778" top="0.929861111111111" bottom="0.929861111111111" header="0.5" footer="0.5"/>
  <pageSetup paperSize="9" scale="100" fitToWidth="1" fitToHeight="2"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8" topLeftCell="C19" activePane="bottomRight" state="frozen"/>
      <selection pane="topLeft" activeCell="A1" activeCellId="0" sqref="A1"/>
      <selection pane="topRight" activeCell="C1" activeCellId="0" sqref="C1"/>
      <selection pane="bottomLeft" activeCell="A19" activeCellId="0" sqref="A19"/>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3"/>
    <col collapsed="false" customWidth="true" hidden="false" outlineLevel="0" max="4" min="4" style="0" width="9"/>
    <col collapsed="false" customWidth="true" hidden="false" outlineLevel="0" max="5" min="5" style="0" width="7"/>
    <col collapsed="false" customWidth="true" hidden="false" outlineLevel="0" max="6" min="6" style="0" width="14"/>
    <col collapsed="false" customWidth="true" hidden="false" outlineLevel="0" max="7" min="7" style="0" width="11"/>
    <col collapsed="false" customWidth="true" hidden="false" outlineLevel="0" max="8" min="8" style="0" width="5"/>
    <col collapsed="false" customWidth="true" hidden="false" outlineLevel="0" max="9" min="9" style="0" width="6"/>
    <col collapsed="false" customWidth="true" hidden="false" outlineLevel="0" max="10" min="10" style="0" width="10"/>
    <col collapsed="false" customWidth="true" hidden="false" outlineLevel="0" max="11" min="11" style="0" width="13"/>
    <col collapsed="false" customWidth="true" hidden="false" outlineLevel="0" max="14" min="12" style="0" width="11"/>
    <col collapsed="false" customWidth="true" hidden="false" outlineLevel="0" max="15" min="15" style="0" width="10"/>
    <col collapsed="false" customWidth="true" hidden="false" outlineLevel="0" max="16" min="16" style="0" width="11"/>
    <col collapsed="false" customWidth="true" hidden="false" outlineLevel="0" max="17" min="17" style="0" width="12"/>
    <col collapsed="false" customWidth="true" hidden="false" outlineLevel="0" max="18" min="18" style="0" width="30"/>
    <col collapsed="false" customWidth="true" hidden="true" outlineLevel="0" max="22" min="19" style="0" width="4"/>
  </cols>
  <sheetData>
    <row r="1" customFormat="false" ht="17.35" hidden="false" customHeight="false" outlineLevel="0" collapsed="false">
      <c r="A1" s="1" t="s">
        <v>39</v>
      </c>
    </row>
    <row r="2" customFormat="false" ht="30" hidden="false" customHeight="true" outlineLevel="0" collapsed="false">
      <c r="A2" s="2" t="s">
        <v>40</v>
      </c>
      <c r="B2" s="2"/>
      <c r="C2" s="2"/>
      <c r="D2" s="2"/>
      <c r="E2" s="2"/>
      <c r="F2" s="2"/>
      <c r="G2" s="2"/>
      <c r="H2" s="2"/>
      <c r="I2" s="2"/>
      <c r="J2" s="2"/>
      <c r="K2" s="2"/>
      <c r="L2" s="2"/>
      <c r="M2" s="2"/>
      <c r="N2" s="2"/>
      <c r="O2" s="2"/>
      <c r="P2" s="2"/>
      <c r="Q2" s="2"/>
      <c r="R2" s="2"/>
    </row>
    <row r="4" customFormat="false" ht="18" hidden="false" customHeight="true" outlineLevel="0" collapsed="false">
      <c r="A4" s="4" t="s">
        <v>41</v>
      </c>
      <c r="B4" s="4"/>
      <c r="C4" s="4"/>
      <c r="D4" s="4"/>
    </row>
    <row r="5" customFormat="false" ht="15" hidden="false" customHeight="false" outlineLevel="0" collapsed="false">
      <c r="A5" s="16" t="s">
        <v>42</v>
      </c>
      <c r="B5" s="17" t="s">
        <v>43</v>
      </c>
      <c r="C5" s="17" t="s">
        <v>44</v>
      </c>
      <c r="D5" s="17" t="n">
        <v>27</v>
      </c>
    </row>
    <row r="6" customFormat="false" ht="30" hidden="false" customHeight="true" outlineLevel="0" collapsed="false">
      <c r="A6" s="18" t="s">
        <v>45</v>
      </c>
      <c r="B6" s="18" t="s">
        <v>46</v>
      </c>
      <c r="C6" s="18" t="s">
        <v>47</v>
      </c>
      <c r="D6" s="18" t="s">
        <v>48</v>
      </c>
    </row>
    <row r="7" customFormat="false" ht="15" hidden="false" customHeight="false" outlineLevel="0" collapsed="false">
      <c r="A7" s="19" t="n">
        <v>1</v>
      </c>
      <c r="B7" s="6"/>
      <c r="C7" s="6"/>
      <c r="D7" s="20"/>
    </row>
    <row r="8" customFormat="false" ht="15" hidden="false" customHeight="false" outlineLevel="0" collapsed="false">
      <c r="A8" s="19" t="n">
        <v>2</v>
      </c>
      <c r="B8" s="6"/>
      <c r="C8" s="6"/>
      <c r="D8" s="20"/>
    </row>
    <row r="9" customFormat="false" ht="15" hidden="false" customHeight="false" outlineLevel="0" collapsed="false">
      <c r="A9" s="19" t="n">
        <v>3</v>
      </c>
      <c r="B9" s="6"/>
      <c r="C9" s="6"/>
      <c r="D9" s="20"/>
    </row>
    <row r="10" customFormat="false" ht="15" hidden="false" customHeight="false" outlineLevel="0" collapsed="false">
      <c r="A10" s="19" t="n">
        <v>4</v>
      </c>
      <c r="B10" s="6"/>
      <c r="C10" s="6"/>
      <c r="D10" s="20"/>
    </row>
    <row r="11" customFormat="false" ht="15" hidden="false" customHeight="false" outlineLevel="0" collapsed="false">
      <c r="A11" s="19" t="n">
        <v>5</v>
      </c>
      <c r="B11" s="6"/>
      <c r="C11" s="6"/>
      <c r="D11" s="20"/>
    </row>
    <row r="12" customFormat="false" ht="15" hidden="false" customHeight="false" outlineLevel="0" collapsed="false">
      <c r="A12" s="19" t="n">
        <v>6</v>
      </c>
      <c r="B12" s="6"/>
      <c r="C12" s="6"/>
      <c r="D12" s="20"/>
    </row>
    <row r="13" customFormat="false" ht="15" hidden="false" customHeight="false" outlineLevel="0" collapsed="false">
      <c r="A13" s="19" t="n">
        <v>7</v>
      </c>
      <c r="B13" s="6"/>
      <c r="C13" s="6"/>
      <c r="D13" s="20"/>
    </row>
    <row r="14" customFormat="false" ht="15" hidden="false" customHeight="false" outlineLevel="0" collapsed="false">
      <c r="A14" s="19" t="n">
        <v>8</v>
      </c>
      <c r="B14" s="6"/>
      <c r="C14" s="6"/>
      <c r="D14" s="20"/>
    </row>
    <row r="16" customFormat="false" ht="18" hidden="false" customHeight="true" outlineLevel="0" collapsed="false">
      <c r="A16" s="4" t="s">
        <v>49</v>
      </c>
      <c r="B16" s="4"/>
      <c r="C16" s="4"/>
      <c r="D16" s="4"/>
      <c r="E16" s="4"/>
      <c r="F16" s="4"/>
      <c r="G16" s="4"/>
      <c r="H16" s="4"/>
      <c r="I16" s="4"/>
      <c r="J16" s="4"/>
      <c r="K16" s="4"/>
      <c r="L16" s="4"/>
      <c r="M16" s="4"/>
      <c r="N16" s="4"/>
      <c r="O16" s="4"/>
      <c r="P16" s="4"/>
      <c r="Q16" s="4"/>
      <c r="R16" s="4"/>
    </row>
    <row r="17" customFormat="false" ht="15" hidden="false" customHeight="false" outlineLevel="0" collapsed="false">
      <c r="A17" s="16" t="s">
        <v>42</v>
      </c>
      <c r="B17" s="17" t="s">
        <v>43</v>
      </c>
      <c r="C17" s="17" t="s">
        <v>44</v>
      </c>
      <c r="D17" s="17" t="n">
        <v>27</v>
      </c>
      <c r="E17" s="17" t="n">
        <v>1</v>
      </c>
      <c r="F17" s="17" t="s">
        <v>50</v>
      </c>
      <c r="G17" s="17" t="s">
        <v>51</v>
      </c>
      <c r="H17" s="17" t="s">
        <v>52</v>
      </c>
      <c r="I17" s="17" t="n">
        <v>11</v>
      </c>
      <c r="J17" s="17" t="s">
        <v>53</v>
      </c>
      <c r="K17" s="17" t="s">
        <v>54</v>
      </c>
      <c r="L17" s="17" t="s">
        <v>55</v>
      </c>
      <c r="M17" s="17" t="n">
        <v>20</v>
      </c>
      <c r="N17" s="17" t="s">
        <v>56</v>
      </c>
      <c r="O17" s="17" t="n">
        <v>2</v>
      </c>
      <c r="P17" s="17" t="s">
        <v>57</v>
      </c>
      <c r="Q17" s="17" t="s">
        <v>58</v>
      </c>
      <c r="R17" s="17" t="s">
        <v>59</v>
      </c>
    </row>
    <row r="18" customFormat="false" ht="43.5" hidden="false" customHeight="true" outlineLevel="0" collapsed="false">
      <c r="A18" s="18" t="s">
        <v>45</v>
      </c>
      <c r="B18" s="18" t="s">
        <v>46</v>
      </c>
      <c r="C18" s="18" t="s">
        <v>47</v>
      </c>
      <c r="D18" s="18" t="s">
        <v>60</v>
      </c>
      <c r="E18" s="18" t="s">
        <v>61</v>
      </c>
      <c r="F18" s="18" t="s">
        <v>62</v>
      </c>
      <c r="G18" s="18" t="s">
        <v>63</v>
      </c>
      <c r="H18" s="18" t="s">
        <v>64</v>
      </c>
      <c r="I18" s="18" t="s">
        <v>65</v>
      </c>
      <c r="J18" s="18" t="s">
        <v>66</v>
      </c>
      <c r="K18" s="18" t="s">
        <v>67</v>
      </c>
      <c r="L18" s="18" t="s">
        <v>68</v>
      </c>
      <c r="M18" s="18" t="s">
        <v>69</v>
      </c>
      <c r="N18" s="18" t="s">
        <v>70</v>
      </c>
      <c r="O18" s="18" t="s">
        <v>71</v>
      </c>
      <c r="P18" s="18" t="s">
        <v>72</v>
      </c>
      <c r="Q18" s="18" t="s">
        <v>73</v>
      </c>
      <c r="R18" s="18" t="s">
        <v>74</v>
      </c>
      <c r="S18" s="21" t="s">
        <v>75</v>
      </c>
      <c r="T18" s="21" t="s">
        <v>76</v>
      </c>
      <c r="U18" s="21" t="s">
        <v>77</v>
      </c>
      <c r="V18" s="21" t="s">
        <v>78</v>
      </c>
    </row>
    <row r="19" customFormat="false" ht="15" hidden="false" customHeight="false" outlineLevel="0" collapsed="false">
      <c r="A19" s="19" t="n">
        <v>1</v>
      </c>
      <c r="B19" s="6"/>
      <c r="C19" s="22" t="str">
        <f aca="false">IF($B19="","",IFERROR(INDEX($C$7:$C$14,MATCH($B19,$B$7:$B$14,0)),""))</f>
        <v/>
      </c>
      <c r="D19" s="23" t="str">
        <f aca="false">IF($B19="","",IFERROR(INDEX($D$7:$D$14,MATCH($B19,$B$7:$B$14,0)),""))</f>
        <v/>
      </c>
      <c r="E19" s="20"/>
      <c r="F19" s="6"/>
      <c r="G19" s="24"/>
      <c r="H19" s="11" t="str">
        <f aca="false">IF(G19="","",CHOOSE(WEEKDAY(G19,2),"Mo","Di","Mi","Do","Fr","Sa","So"))</f>
        <v/>
      </c>
      <c r="I19" s="23" t="str">
        <f aca="false">IF(OR(G19="",Start!$C$13=""),"",INT((G19-Start!$C$13)/7)+1)</f>
        <v/>
      </c>
      <c r="J19" s="6"/>
      <c r="K19" s="6"/>
      <c r="L19" s="24"/>
      <c r="M19" s="20"/>
      <c r="N19" s="25" t="str">
        <f aca="false">IF(OR(D19="",M19=""),"",D19*M19/60)</f>
        <v/>
      </c>
      <c r="O19" s="20"/>
      <c r="P19" s="25" t="str">
        <f aca="false">IF(N19="","",N19/IF(OR(O19="",O19=0),1,O19))</f>
        <v/>
      </c>
      <c r="Q19" s="9"/>
      <c r="R19" s="6"/>
      <c r="S19" s="0" t="str">
        <f aca="false">IF(G19="","",G19+ROW()/10000)</f>
        <v/>
      </c>
      <c r="T19" s="21" t="n">
        <f aca="false">IF(I19="",-100,I19)</f>
        <v>-100</v>
      </c>
      <c r="U19" s="21" t="n">
        <f aca="false">IF(OR(I19="",P19=""),0,P19)</f>
        <v>0</v>
      </c>
      <c r="V19" s="21" t="n">
        <f aca="false">IF(OR(O19="",O19=0),1,O19)</f>
        <v>1</v>
      </c>
    </row>
    <row r="20" customFormat="false" ht="15" hidden="false" customHeight="false" outlineLevel="0" collapsed="false">
      <c r="A20" s="19" t="n">
        <v>2</v>
      </c>
      <c r="B20" s="6"/>
      <c r="C20" s="22" t="str">
        <f aca="false">IF($B20="","",IFERROR(INDEX($C$7:$C$14,MATCH($B20,$B$7:$B$14,0)),""))</f>
        <v/>
      </c>
      <c r="D20" s="23" t="str">
        <f aca="false">IF($B20="","",IFERROR(INDEX($D$7:$D$14,MATCH($B20,$B$7:$B$14,0)),""))</f>
        <v/>
      </c>
      <c r="E20" s="20"/>
      <c r="F20" s="6"/>
      <c r="G20" s="24"/>
      <c r="H20" s="11" t="str">
        <f aca="false">IF(G20="","",CHOOSE(WEEKDAY(G20,2),"Mo","Di","Mi","Do","Fr","Sa","So"))</f>
        <v/>
      </c>
      <c r="I20" s="23" t="str">
        <f aca="false">IF(OR(G20="",Start!$C$13=""),"",INT((G20-Start!$C$13)/7)+1)</f>
        <v/>
      </c>
      <c r="J20" s="6"/>
      <c r="K20" s="6"/>
      <c r="L20" s="24"/>
      <c r="M20" s="20"/>
      <c r="N20" s="25" t="str">
        <f aca="false">IF(OR(D20="",M20=""),"",D20*M20/60)</f>
        <v/>
      </c>
      <c r="O20" s="20"/>
      <c r="P20" s="25" t="str">
        <f aca="false">IF(N20="","",N20/IF(OR(O20="",O20=0),1,O20))</f>
        <v/>
      </c>
      <c r="Q20" s="9"/>
      <c r="R20" s="6"/>
      <c r="S20" s="0" t="str">
        <f aca="false">IF(G20="","",G20+ROW()/10000)</f>
        <v/>
      </c>
      <c r="T20" s="21" t="n">
        <f aca="false">IF(I20="",-100,I20)</f>
        <v>-100</v>
      </c>
      <c r="U20" s="21" t="n">
        <f aca="false">IF(OR(I20="",P20=""),0,P20)</f>
        <v>0</v>
      </c>
      <c r="V20" s="21" t="n">
        <f aca="false">IF(OR(O20="",O20=0),1,O20)</f>
        <v>1</v>
      </c>
    </row>
    <row r="21" customFormat="false" ht="15" hidden="false" customHeight="false" outlineLevel="0" collapsed="false">
      <c r="A21" s="19" t="n">
        <v>3</v>
      </c>
      <c r="B21" s="6"/>
      <c r="C21" s="22" t="str">
        <f aca="false">IF($B21="","",IFERROR(INDEX($C$7:$C$14,MATCH($B21,$B$7:$B$14,0)),""))</f>
        <v/>
      </c>
      <c r="D21" s="23" t="str">
        <f aca="false">IF($B21="","",IFERROR(INDEX($D$7:$D$14,MATCH($B21,$B$7:$B$14,0)),""))</f>
        <v/>
      </c>
      <c r="E21" s="20"/>
      <c r="F21" s="6"/>
      <c r="G21" s="24"/>
      <c r="H21" s="11" t="str">
        <f aca="false">IF(G21="","",CHOOSE(WEEKDAY(G21,2),"Mo","Di","Mi","Do","Fr","Sa","So"))</f>
        <v/>
      </c>
      <c r="I21" s="23" t="str">
        <f aca="false">IF(OR(G21="",Start!$C$13=""),"",INT((G21-Start!$C$13)/7)+1)</f>
        <v/>
      </c>
      <c r="J21" s="6"/>
      <c r="K21" s="6"/>
      <c r="L21" s="24"/>
      <c r="M21" s="20"/>
      <c r="N21" s="25" t="str">
        <f aca="false">IF(OR(D21="",M21=""),"",D21*M21/60)</f>
        <v/>
      </c>
      <c r="O21" s="20"/>
      <c r="P21" s="25" t="str">
        <f aca="false">IF(N21="","",N21/IF(OR(O21="",O21=0),1,O21))</f>
        <v/>
      </c>
      <c r="Q21" s="9"/>
      <c r="R21" s="6"/>
      <c r="S21" s="0" t="str">
        <f aca="false">IF(G21="","",G21+ROW()/10000)</f>
        <v/>
      </c>
      <c r="T21" s="21" t="n">
        <f aca="false">IF(I21="",-100,I21)</f>
        <v>-100</v>
      </c>
      <c r="U21" s="21" t="n">
        <f aca="false">IF(OR(I21="",P21=""),0,P21)</f>
        <v>0</v>
      </c>
      <c r="V21" s="21" t="n">
        <f aca="false">IF(OR(O21="",O21=0),1,O21)</f>
        <v>1</v>
      </c>
    </row>
    <row r="22" customFormat="false" ht="15" hidden="false" customHeight="false" outlineLevel="0" collapsed="false">
      <c r="A22" s="19" t="n">
        <v>4</v>
      </c>
      <c r="B22" s="6"/>
      <c r="C22" s="22" t="str">
        <f aca="false">IF($B22="","",IFERROR(INDEX($C$7:$C$14,MATCH($B22,$B$7:$B$14,0)),""))</f>
        <v/>
      </c>
      <c r="D22" s="23" t="str">
        <f aca="false">IF($B22="","",IFERROR(INDEX($D$7:$D$14,MATCH($B22,$B$7:$B$14,0)),""))</f>
        <v/>
      </c>
      <c r="E22" s="20"/>
      <c r="F22" s="6"/>
      <c r="G22" s="24"/>
      <c r="H22" s="11" t="str">
        <f aca="false">IF(G22="","",CHOOSE(WEEKDAY(G22,2),"Mo","Di","Mi","Do","Fr","Sa","So"))</f>
        <v/>
      </c>
      <c r="I22" s="23" t="str">
        <f aca="false">IF(OR(G22="",Start!$C$13=""),"",INT((G22-Start!$C$13)/7)+1)</f>
        <v/>
      </c>
      <c r="J22" s="6"/>
      <c r="K22" s="6"/>
      <c r="L22" s="24"/>
      <c r="M22" s="20"/>
      <c r="N22" s="25" t="str">
        <f aca="false">IF(OR(D22="",M22=""),"",D22*M22/60)</f>
        <v/>
      </c>
      <c r="O22" s="20"/>
      <c r="P22" s="25" t="str">
        <f aca="false">IF(N22="","",N22/IF(OR(O22="",O22=0),1,O22))</f>
        <v/>
      </c>
      <c r="Q22" s="9"/>
      <c r="R22" s="6"/>
      <c r="S22" s="0" t="str">
        <f aca="false">IF(G22="","",G22+ROW()/10000)</f>
        <v/>
      </c>
      <c r="T22" s="21" t="n">
        <f aca="false">IF(I22="",-100,I22)</f>
        <v>-100</v>
      </c>
      <c r="U22" s="21" t="n">
        <f aca="false">IF(OR(I22="",P22=""),0,P22)</f>
        <v>0</v>
      </c>
      <c r="V22" s="21" t="n">
        <f aca="false">IF(OR(O22="",O22=0),1,O22)</f>
        <v>1</v>
      </c>
    </row>
    <row r="23" customFormat="false" ht="15" hidden="false" customHeight="false" outlineLevel="0" collapsed="false">
      <c r="A23" s="19" t="n">
        <v>5</v>
      </c>
      <c r="B23" s="6"/>
      <c r="C23" s="22" t="str">
        <f aca="false">IF($B23="","",IFERROR(INDEX($C$7:$C$14,MATCH($B23,$B$7:$B$14,0)),""))</f>
        <v/>
      </c>
      <c r="D23" s="23" t="str">
        <f aca="false">IF($B23="","",IFERROR(INDEX($D$7:$D$14,MATCH($B23,$B$7:$B$14,0)),""))</f>
        <v/>
      </c>
      <c r="E23" s="20"/>
      <c r="F23" s="6"/>
      <c r="G23" s="24"/>
      <c r="H23" s="11" t="str">
        <f aca="false">IF(G23="","",CHOOSE(WEEKDAY(G23,2),"Mo","Di","Mi","Do","Fr","Sa","So"))</f>
        <v/>
      </c>
      <c r="I23" s="23" t="str">
        <f aca="false">IF(OR(G23="",Start!$C$13=""),"",INT((G23-Start!$C$13)/7)+1)</f>
        <v/>
      </c>
      <c r="J23" s="6"/>
      <c r="K23" s="6"/>
      <c r="L23" s="24"/>
      <c r="M23" s="20"/>
      <c r="N23" s="25" t="str">
        <f aca="false">IF(OR(D23="",M23=""),"",D23*M23/60)</f>
        <v/>
      </c>
      <c r="O23" s="20"/>
      <c r="P23" s="25" t="str">
        <f aca="false">IF(N23="","",N23/IF(OR(O23="",O23=0),1,O23))</f>
        <v/>
      </c>
      <c r="Q23" s="9"/>
      <c r="R23" s="6"/>
      <c r="S23" s="0" t="str">
        <f aca="false">IF(G23="","",G23+ROW()/10000)</f>
        <v/>
      </c>
      <c r="T23" s="21" t="n">
        <f aca="false">IF(I23="",-100,I23)</f>
        <v>-100</v>
      </c>
      <c r="U23" s="21" t="n">
        <f aca="false">IF(OR(I23="",P23=""),0,P23)</f>
        <v>0</v>
      </c>
      <c r="V23" s="21" t="n">
        <f aca="false">IF(OR(O23="",O23=0),1,O23)</f>
        <v>1</v>
      </c>
    </row>
    <row r="24" customFormat="false" ht="15" hidden="false" customHeight="false" outlineLevel="0" collapsed="false">
      <c r="A24" s="19" t="n">
        <v>6</v>
      </c>
      <c r="B24" s="6"/>
      <c r="C24" s="22" t="str">
        <f aca="false">IF($B24="","",IFERROR(INDEX($C$7:$C$14,MATCH($B24,$B$7:$B$14,0)),""))</f>
        <v/>
      </c>
      <c r="D24" s="23" t="str">
        <f aca="false">IF($B24="","",IFERROR(INDEX($D$7:$D$14,MATCH($B24,$B$7:$B$14,0)),""))</f>
        <v/>
      </c>
      <c r="E24" s="20"/>
      <c r="F24" s="6"/>
      <c r="G24" s="24"/>
      <c r="H24" s="11" t="str">
        <f aca="false">IF(G24="","",CHOOSE(WEEKDAY(G24,2),"Mo","Di","Mi","Do","Fr","Sa","So"))</f>
        <v/>
      </c>
      <c r="I24" s="23" t="str">
        <f aca="false">IF(OR(G24="",Start!$C$13=""),"",INT((G24-Start!$C$13)/7)+1)</f>
        <v/>
      </c>
      <c r="J24" s="6"/>
      <c r="K24" s="6"/>
      <c r="L24" s="24"/>
      <c r="M24" s="20"/>
      <c r="N24" s="25" t="str">
        <f aca="false">IF(OR(D24="",M24=""),"",D24*M24/60)</f>
        <v/>
      </c>
      <c r="O24" s="20"/>
      <c r="P24" s="25" t="str">
        <f aca="false">IF(N24="","",N24/IF(OR(O24="",O24=0),1,O24))</f>
        <v/>
      </c>
      <c r="Q24" s="9"/>
      <c r="R24" s="6"/>
      <c r="S24" s="0" t="str">
        <f aca="false">IF(G24="","",G24+ROW()/10000)</f>
        <v/>
      </c>
      <c r="T24" s="21" t="n">
        <f aca="false">IF(I24="",-100,I24)</f>
        <v>-100</v>
      </c>
      <c r="U24" s="21" t="n">
        <f aca="false">IF(OR(I24="",P24=""),0,P24)</f>
        <v>0</v>
      </c>
      <c r="V24" s="21" t="n">
        <f aca="false">IF(OR(O24="",O24=0),1,O24)</f>
        <v>1</v>
      </c>
    </row>
    <row r="25" customFormat="false" ht="15" hidden="false" customHeight="false" outlineLevel="0" collapsed="false">
      <c r="A25" s="19" t="n">
        <v>7</v>
      </c>
      <c r="B25" s="6"/>
      <c r="C25" s="22" t="str">
        <f aca="false">IF($B25="","",IFERROR(INDEX($C$7:$C$14,MATCH($B25,$B$7:$B$14,0)),""))</f>
        <v/>
      </c>
      <c r="D25" s="23" t="str">
        <f aca="false">IF($B25="","",IFERROR(INDEX($D$7:$D$14,MATCH($B25,$B$7:$B$14,0)),""))</f>
        <v/>
      </c>
      <c r="E25" s="20"/>
      <c r="F25" s="6"/>
      <c r="G25" s="24"/>
      <c r="H25" s="11" t="str">
        <f aca="false">IF(G25="","",CHOOSE(WEEKDAY(G25,2),"Mo","Di","Mi","Do","Fr","Sa","So"))</f>
        <v/>
      </c>
      <c r="I25" s="23" t="str">
        <f aca="false">IF(OR(G25="",Start!$C$13=""),"",INT((G25-Start!$C$13)/7)+1)</f>
        <v/>
      </c>
      <c r="J25" s="6"/>
      <c r="K25" s="6"/>
      <c r="L25" s="24"/>
      <c r="M25" s="20"/>
      <c r="N25" s="25" t="str">
        <f aca="false">IF(OR(D25="",M25=""),"",D25*M25/60)</f>
        <v/>
      </c>
      <c r="O25" s="20"/>
      <c r="P25" s="25" t="str">
        <f aca="false">IF(N25="","",N25/IF(OR(O25="",O25=0),1,O25))</f>
        <v/>
      </c>
      <c r="Q25" s="9"/>
      <c r="R25" s="6"/>
      <c r="S25" s="0" t="str">
        <f aca="false">IF(G25="","",G25+ROW()/10000)</f>
        <v/>
      </c>
      <c r="T25" s="21" t="n">
        <f aca="false">IF(I25="",-100,I25)</f>
        <v>-100</v>
      </c>
      <c r="U25" s="21" t="n">
        <f aca="false">IF(OR(I25="",P25=""),0,P25)</f>
        <v>0</v>
      </c>
      <c r="V25" s="21" t="n">
        <f aca="false">IF(OR(O25="",O25=0),1,O25)</f>
        <v>1</v>
      </c>
    </row>
    <row r="26" customFormat="false" ht="15" hidden="false" customHeight="false" outlineLevel="0" collapsed="false">
      <c r="A26" s="19" t="n">
        <v>8</v>
      </c>
      <c r="B26" s="6"/>
      <c r="C26" s="22" t="str">
        <f aca="false">IF($B26="","",IFERROR(INDEX($C$7:$C$14,MATCH($B26,$B$7:$B$14,0)),""))</f>
        <v/>
      </c>
      <c r="D26" s="23" t="str">
        <f aca="false">IF($B26="","",IFERROR(INDEX($D$7:$D$14,MATCH($B26,$B$7:$B$14,0)),""))</f>
        <v/>
      </c>
      <c r="E26" s="20"/>
      <c r="F26" s="6"/>
      <c r="G26" s="24"/>
      <c r="H26" s="11" t="str">
        <f aca="false">IF(G26="","",CHOOSE(WEEKDAY(G26,2),"Mo","Di","Mi","Do","Fr","Sa","So"))</f>
        <v/>
      </c>
      <c r="I26" s="23" t="str">
        <f aca="false">IF(OR(G26="",Start!$C$13=""),"",INT((G26-Start!$C$13)/7)+1)</f>
        <v/>
      </c>
      <c r="J26" s="6"/>
      <c r="K26" s="6"/>
      <c r="L26" s="24"/>
      <c r="M26" s="20"/>
      <c r="N26" s="25" t="str">
        <f aca="false">IF(OR(D26="",M26=""),"",D26*M26/60)</f>
        <v/>
      </c>
      <c r="O26" s="20"/>
      <c r="P26" s="25" t="str">
        <f aca="false">IF(N26="","",N26/IF(OR(O26="",O26=0),1,O26))</f>
        <v/>
      </c>
      <c r="Q26" s="9"/>
      <c r="R26" s="6"/>
      <c r="S26" s="0" t="str">
        <f aca="false">IF(G26="","",G26+ROW()/10000)</f>
        <v/>
      </c>
      <c r="T26" s="21" t="n">
        <f aca="false">IF(I26="",-100,I26)</f>
        <v>-100</v>
      </c>
      <c r="U26" s="21" t="n">
        <f aca="false">IF(OR(I26="",P26=""),0,P26)</f>
        <v>0</v>
      </c>
      <c r="V26" s="21" t="n">
        <f aca="false">IF(OR(O26="",O26=0),1,O26)</f>
        <v>1</v>
      </c>
    </row>
    <row r="27" customFormat="false" ht="15" hidden="false" customHeight="false" outlineLevel="0" collapsed="false">
      <c r="A27" s="19" t="n">
        <v>9</v>
      </c>
      <c r="B27" s="6"/>
      <c r="C27" s="22" t="str">
        <f aca="false">IF($B27="","",IFERROR(INDEX($C$7:$C$14,MATCH($B27,$B$7:$B$14,0)),""))</f>
        <v/>
      </c>
      <c r="D27" s="23" t="str">
        <f aca="false">IF($B27="","",IFERROR(INDEX($D$7:$D$14,MATCH($B27,$B$7:$B$14,0)),""))</f>
        <v/>
      </c>
      <c r="E27" s="20"/>
      <c r="F27" s="6"/>
      <c r="G27" s="24"/>
      <c r="H27" s="11" t="str">
        <f aca="false">IF(G27="","",CHOOSE(WEEKDAY(G27,2),"Mo","Di","Mi","Do","Fr","Sa","So"))</f>
        <v/>
      </c>
      <c r="I27" s="23" t="str">
        <f aca="false">IF(OR(G27="",Start!$C$13=""),"",INT((G27-Start!$C$13)/7)+1)</f>
        <v/>
      </c>
      <c r="J27" s="6"/>
      <c r="K27" s="6"/>
      <c r="L27" s="24"/>
      <c r="M27" s="20"/>
      <c r="N27" s="25" t="str">
        <f aca="false">IF(OR(D27="",M27=""),"",D27*M27/60)</f>
        <v/>
      </c>
      <c r="O27" s="20"/>
      <c r="P27" s="25" t="str">
        <f aca="false">IF(N27="","",N27/IF(OR(O27="",O27=0),1,O27))</f>
        <v/>
      </c>
      <c r="Q27" s="9"/>
      <c r="R27" s="6"/>
      <c r="S27" s="0" t="str">
        <f aca="false">IF(G27="","",G27+ROW()/10000)</f>
        <v/>
      </c>
      <c r="T27" s="21" t="n">
        <f aca="false">IF(I27="",-100,I27)</f>
        <v>-100</v>
      </c>
      <c r="U27" s="21" t="n">
        <f aca="false">IF(OR(I27="",P27=""),0,P27)</f>
        <v>0</v>
      </c>
      <c r="V27" s="21" t="n">
        <f aca="false">IF(OR(O27="",O27=0),1,O27)</f>
        <v>1</v>
      </c>
    </row>
    <row r="28" customFormat="false" ht="15" hidden="false" customHeight="false" outlineLevel="0" collapsed="false">
      <c r="A28" s="19" t="n">
        <v>10</v>
      </c>
      <c r="B28" s="6"/>
      <c r="C28" s="22" t="str">
        <f aca="false">IF($B28="","",IFERROR(INDEX($C$7:$C$14,MATCH($B28,$B$7:$B$14,0)),""))</f>
        <v/>
      </c>
      <c r="D28" s="23" t="str">
        <f aca="false">IF($B28="","",IFERROR(INDEX($D$7:$D$14,MATCH($B28,$B$7:$B$14,0)),""))</f>
        <v/>
      </c>
      <c r="E28" s="20"/>
      <c r="F28" s="6"/>
      <c r="G28" s="24"/>
      <c r="H28" s="11" t="str">
        <f aca="false">IF(G28="","",CHOOSE(WEEKDAY(G28,2),"Mo","Di","Mi","Do","Fr","Sa","So"))</f>
        <v/>
      </c>
      <c r="I28" s="23" t="str">
        <f aca="false">IF(OR(G28="",Start!$C$13=""),"",INT((G28-Start!$C$13)/7)+1)</f>
        <v/>
      </c>
      <c r="J28" s="6"/>
      <c r="K28" s="6"/>
      <c r="L28" s="24"/>
      <c r="M28" s="20"/>
      <c r="N28" s="25" t="str">
        <f aca="false">IF(OR(D28="",M28=""),"",D28*M28/60)</f>
        <v/>
      </c>
      <c r="O28" s="20"/>
      <c r="P28" s="25" t="str">
        <f aca="false">IF(N28="","",N28/IF(OR(O28="",O28=0),1,O28))</f>
        <v/>
      </c>
      <c r="Q28" s="9"/>
      <c r="R28" s="6"/>
      <c r="S28" s="0" t="str">
        <f aca="false">IF(G28="","",G28+ROW()/10000)</f>
        <v/>
      </c>
      <c r="T28" s="21" t="n">
        <f aca="false">IF(I28="",-100,I28)</f>
        <v>-100</v>
      </c>
      <c r="U28" s="21" t="n">
        <f aca="false">IF(OR(I28="",P28=""),0,P28)</f>
        <v>0</v>
      </c>
      <c r="V28" s="21" t="n">
        <f aca="false">IF(OR(O28="",O28=0),1,O28)</f>
        <v>1</v>
      </c>
    </row>
    <row r="29" customFormat="false" ht="15" hidden="false" customHeight="false" outlineLevel="0" collapsed="false">
      <c r="A29" s="19" t="n">
        <v>11</v>
      </c>
      <c r="B29" s="6"/>
      <c r="C29" s="22" t="str">
        <f aca="false">IF($B29="","",IFERROR(INDEX($C$7:$C$14,MATCH($B29,$B$7:$B$14,0)),""))</f>
        <v/>
      </c>
      <c r="D29" s="23" t="str">
        <f aca="false">IF($B29="","",IFERROR(INDEX($D$7:$D$14,MATCH($B29,$B$7:$B$14,0)),""))</f>
        <v/>
      </c>
      <c r="E29" s="20"/>
      <c r="F29" s="6"/>
      <c r="G29" s="24"/>
      <c r="H29" s="11" t="str">
        <f aca="false">IF(G29="","",CHOOSE(WEEKDAY(G29,2),"Mo","Di","Mi","Do","Fr","Sa","So"))</f>
        <v/>
      </c>
      <c r="I29" s="23" t="str">
        <f aca="false">IF(OR(G29="",Start!$C$13=""),"",INT((G29-Start!$C$13)/7)+1)</f>
        <v/>
      </c>
      <c r="J29" s="6"/>
      <c r="K29" s="6"/>
      <c r="L29" s="24"/>
      <c r="M29" s="20"/>
      <c r="N29" s="25" t="str">
        <f aca="false">IF(OR(D29="",M29=""),"",D29*M29/60)</f>
        <v/>
      </c>
      <c r="O29" s="20"/>
      <c r="P29" s="25" t="str">
        <f aca="false">IF(N29="","",N29/IF(OR(O29="",O29=0),1,O29))</f>
        <v/>
      </c>
      <c r="Q29" s="9"/>
      <c r="R29" s="6"/>
      <c r="S29" s="0" t="str">
        <f aca="false">IF(G29="","",G29+ROW()/10000)</f>
        <v/>
      </c>
      <c r="T29" s="21" t="n">
        <f aca="false">IF(I29="",-100,I29)</f>
        <v>-100</v>
      </c>
      <c r="U29" s="21" t="n">
        <f aca="false">IF(OR(I29="",P29=""),0,P29)</f>
        <v>0</v>
      </c>
      <c r="V29" s="21" t="n">
        <f aca="false">IF(OR(O29="",O29=0),1,O29)</f>
        <v>1</v>
      </c>
    </row>
    <row r="30" customFormat="false" ht="15" hidden="false" customHeight="false" outlineLevel="0" collapsed="false">
      <c r="A30" s="19" t="n">
        <v>12</v>
      </c>
      <c r="B30" s="6"/>
      <c r="C30" s="22" t="str">
        <f aca="false">IF($B30="","",IFERROR(INDEX($C$7:$C$14,MATCH($B30,$B$7:$B$14,0)),""))</f>
        <v/>
      </c>
      <c r="D30" s="23" t="str">
        <f aca="false">IF($B30="","",IFERROR(INDEX($D$7:$D$14,MATCH($B30,$B$7:$B$14,0)),""))</f>
        <v/>
      </c>
      <c r="E30" s="20"/>
      <c r="F30" s="6"/>
      <c r="G30" s="24"/>
      <c r="H30" s="11" t="str">
        <f aca="false">IF(G30="","",CHOOSE(WEEKDAY(G30,2),"Mo","Di","Mi","Do","Fr","Sa","So"))</f>
        <v/>
      </c>
      <c r="I30" s="23" t="str">
        <f aca="false">IF(OR(G30="",Start!$C$13=""),"",INT((G30-Start!$C$13)/7)+1)</f>
        <v/>
      </c>
      <c r="J30" s="6"/>
      <c r="K30" s="6"/>
      <c r="L30" s="24"/>
      <c r="M30" s="20"/>
      <c r="N30" s="25" t="str">
        <f aca="false">IF(OR(D30="",M30=""),"",D30*M30/60)</f>
        <v/>
      </c>
      <c r="O30" s="20"/>
      <c r="P30" s="25" t="str">
        <f aca="false">IF(N30="","",N30/IF(OR(O30="",O30=0),1,O30))</f>
        <v/>
      </c>
      <c r="Q30" s="9"/>
      <c r="R30" s="6"/>
      <c r="S30" s="0" t="str">
        <f aca="false">IF(G30="","",G30+ROW()/10000)</f>
        <v/>
      </c>
      <c r="T30" s="21" t="n">
        <f aca="false">IF(I30="",-100,I30)</f>
        <v>-100</v>
      </c>
      <c r="U30" s="21" t="n">
        <f aca="false">IF(OR(I30="",P30=""),0,P30)</f>
        <v>0</v>
      </c>
      <c r="V30" s="21" t="n">
        <f aca="false">IF(OR(O30="",O30=0),1,O30)</f>
        <v>1</v>
      </c>
    </row>
    <row r="31" customFormat="false" ht="15" hidden="false" customHeight="false" outlineLevel="0" collapsed="false">
      <c r="A31" s="19" t="n">
        <v>13</v>
      </c>
      <c r="B31" s="6"/>
      <c r="C31" s="22" t="str">
        <f aca="false">IF($B31="","",IFERROR(INDEX($C$7:$C$14,MATCH($B31,$B$7:$B$14,0)),""))</f>
        <v/>
      </c>
      <c r="D31" s="23" t="str">
        <f aca="false">IF($B31="","",IFERROR(INDEX($D$7:$D$14,MATCH($B31,$B$7:$B$14,0)),""))</f>
        <v/>
      </c>
      <c r="E31" s="20"/>
      <c r="F31" s="6"/>
      <c r="G31" s="24"/>
      <c r="H31" s="11" t="str">
        <f aca="false">IF(G31="","",CHOOSE(WEEKDAY(G31,2),"Mo","Di","Mi","Do","Fr","Sa","So"))</f>
        <v/>
      </c>
      <c r="I31" s="23" t="str">
        <f aca="false">IF(OR(G31="",Start!$C$13=""),"",INT((G31-Start!$C$13)/7)+1)</f>
        <v/>
      </c>
      <c r="J31" s="6"/>
      <c r="K31" s="6"/>
      <c r="L31" s="24"/>
      <c r="M31" s="20"/>
      <c r="N31" s="25" t="str">
        <f aca="false">IF(OR(D31="",M31=""),"",D31*M31/60)</f>
        <v/>
      </c>
      <c r="O31" s="20"/>
      <c r="P31" s="25" t="str">
        <f aca="false">IF(N31="","",N31/IF(OR(O31="",O31=0),1,O31))</f>
        <v/>
      </c>
      <c r="Q31" s="9"/>
      <c r="R31" s="6"/>
      <c r="S31" s="0" t="str">
        <f aca="false">IF(G31="","",G31+ROW()/10000)</f>
        <v/>
      </c>
      <c r="T31" s="21" t="n">
        <f aca="false">IF(I31="",-100,I31)</f>
        <v>-100</v>
      </c>
      <c r="U31" s="21" t="n">
        <f aca="false">IF(OR(I31="",P31=""),0,P31)</f>
        <v>0</v>
      </c>
      <c r="V31" s="21" t="n">
        <f aca="false">IF(OR(O31="",O31=0),1,O31)</f>
        <v>1</v>
      </c>
    </row>
    <row r="32" customFormat="false" ht="15" hidden="false" customHeight="false" outlineLevel="0" collapsed="false">
      <c r="A32" s="19" t="n">
        <v>14</v>
      </c>
      <c r="B32" s="6"/>
      <c r="C32" s="22" t="str">
        <f aca="false">IF($B32="","",IFERROR(INDEX($C$7:$C$14,MATCH($B32,$B$7:$B$14,0)),""))</f>
        <v/>
      </c>
      <c r="D32" s="23" t="str">
        <f aca="false">IF($B32="","",IFERROR(INDEX($D$7:$D$14,MATCH($B32,$B$7:$B$14,0)),""))</f>
        <v/>
      </c>
      <c r="E32" s="20"/>
      <c r="F32" s="6"/>
      <c r="G32" s="24"/>
      <c r="H32" s="11" t="str">
        <f aca="false">IF(G32="","",CHOOSE(WEEKDAY(G32,2),"Mo","Di","Mi","Do","Fr","Sa","So"))</f>
        <v/>
      </c>
      <c r="I32" s="23" t="str">
        <f aca="false">IF(OR(G32="",Start!$C$13=""),"",INT((G32-Start!$C$13)/7)+1)</f>
        <v/>
      </c>
      <c r="J32" s="6"/>
      <c r="K32" s="6"/>
      <c r="L32" s="24"/>
      <c r="M32" s="20"/>
      <c r="N32" s="25" t="str">
        <f aca="false">IF(OR(D32="",M32=""),"",D32*M32/60)</f>
        <v/>
      </c>
      <c r="O32" s="20"/>
      <c r="P32" s="25" t="str">
        <f aca="false">IF(N32="","",N32/IF(OR(O32="",O32=0),1,O32))</f>
        <v/>
      </c>
      <c r="Q32" s="9"/>
      <c r="R32" s="6"/>
      <c r="S32" s="0" t="str">
        <f aca="false">IF(G32="","",G32+ROW()/10000)</f>
        <v/>
      </c>
      <c r="T32" s="21" t="n">
        <f aca="false">IF(I32="",-100,I32)</f>
        <v>-100</v>
      </c>
      <c r="U32" s="21" t="n">
        <f aca="false">IF(OR(I32="",P32=""),0,P32)</f>
        <v>0</v>
      </c>
      <c r="V32" s="21" t="n">
        <f aca="false">IF(OR(O32="",O32=0),1,O32)</f>
        <v>1</v>
      </c>
    </row>
    <row r="33" customFormat="false" ht="15" hidden="false" customHeight="false" outlineLevel="0" collapsed="false">
      <c r="A33" s="19" t="n">
        <v>15</v>
      </c>
      <c r="B33" s="6"/>
      <c r="C33" s="22" t="str">
        <f aca="false">IF($B33="","",IFERROR(INDEX($C$7:$C$14,MATCH($B33,$B$7:$B$14,0)),""))</f>
        <v/>
      </c>
      <c r="D33" s="23" t="str">
        <f aca="false">IF($B33="","",IFERROR(INDEX($D$7:$D$14,MATCH($B33,$B$7:$B$14,0)),""))</f>
        <v/>
      </c>
      <c r="E33" s="20"/>
      <c r="F33" s="6"/>
      <c r="G33" s="24"/>
      <c r="H33" s="11" t="str">
        <f aca="false">IF(G33="","",CHOOSE(WEEKDAY(G33,2),"Mo","Di","Mi","Do","Fr","Sa","So"))</f>
        <v/>
      </c>
      <c r="I33" s="23" t="str">
        <f aca="false">IF(OR(G33="",Start!$C$13=""),"",INT((G33-Start!$C$13)/7)+1)</f>
        <v/>
      </c>
      <c r="J33" s="6"/>
      <c r="K33" s="6"/>
      <c r="L33" s="24"/>
      <c r="M33" s="20"/>
      <c r="N33" s="25" t="str">
        <f aca="false">IF(OR(D33="",M33=""),"",D33*M33/60)</f>
        <v/>
      </c>
      <c r="O33" s="20"/>
      <c r="P33" s="25" t="str">
        <f aca="false">IF(N33="","",N33/IF(OR(O33="",O33=0),1,O33))</f>
        <v/>
      </c>
      <c r="Q33" s="9"/>
      <c r="R33" s="6"/>
      <c r="S33" s="0" t="str">
        <f aca="false">IF(G33="","",G33+ROW()/10000)</f>
        <v/>
      </c>
      <c r="T33" s="21" t="n">
        <f aca="false">IF(I33="",-100,I33)</f>
        <v>-100</v>
      </c>
      <c r="U33" s="21" t="n">
        <f aca="false">IF(OR(I33="",P33=""),0,P33)</f>
        <v>0</v>
      </c>
      <c r="V33" s="21" t="n">
        <f aca="false">IF(OR(O33="",O33=0),1,O33)</f>
        <v>1</v>
      </c>
    </row>
    <row r="34" customFormat="false" ht="15" hidden="false" customHeight="false" outlineLevel="0" collapsed="false">
      <c r="A34" s="19" t="n">
        <v>16</v>
      </c>
      <c r="B34" s="6"/>
      <c r="C34" s="22" t="str">
        <f aca="false">IF($B34="","",IFERROR(INDEX($C$7:$C$14,MATCH($B34,$B$7:$B$14,0)),""))</f>
        <v/>
      </c>
      <c r="D34" s="23" t="str">
        <f aca="false">IF($B34="","",IFERROR(INDEX($D$7:$D$14,MATCH($B34,$B$7:$B$14,0)),""))</f>
        <v/>
      </c>
      <c r="E34" s="20"/>
      <c r="F34" s="6"/>
      <c r="G34" s="24"/>
      <c r="H34" s="11" t="str">
        <f aca="false">IF(G34="","",CHOOSE(WEEKDAY(G34,2),"Mo","Di","Mi","Do","Fr","Sa","So"))</f>
        <v/>
      </c>
      <c r="I34" s="23" t="str">
        <f aca="false">IF(OR(G34="",Start!$C$13=""),"",INT((G34-Start!$C$13)/7)+1)</f>
        <v/>
      </c>
      <c r="J34" s="6"/>
      <c r="K34" s="6"/>
      <c r="L34" s="24"/>
      <c r="M34" s="20"/>
      <c r="N34" s="25" t="str">
        <f aca="false">IF(OR(D34="",M34=""),"",D34*M34/60)</f>
        <v/>
      </c>
      <c r="O34" s="20"/>
      <c r="P34" s="25" t="str">
        <f aca="false">IF(N34="","",N34/IF(OR(O34="",O34=0),1,O34))</f>
        <v/>
      </c>
      <c r="Q34" s="9"/>
      <c r="R34" s="6"/>
      <c r="S34" s="0" t="str">
        <f aca="false">IF(G34="","",G34+ROW()/10000)</f>
        <v/>
      </c>
      <c r="T34" s="21" t="n">
        <f aca="false">IF(I34="",-100,I34)</f>
        <v>-100</v>
      </c>
      <c r="U34" s="21" t="n">
        <f aca="false">IF(OR(I34="",P34=""),0,P34)</f>
        <v>0</v>
      </c>
      <c r="V34" s="21" t="n">
        <f aca="false">IF(OR(O34="",O34=0),1,O34)</f>
        <v>1</v>
      </c>
    </row>
    <row r="35" customFormat="false" ht="15" hidden="false" customHeight="false" outlineLevel="0" collapsed="false">
      <c r="A35" s="19" t="n">
        <v>17</v>
      </c>
      <c r="B35" s="6"/>
      <c r="C35" s="22" t="str">
        <f aca="false">IF($B35="","",IFERROR(INDEX($C$7:$C$14,MATCH($B35,$B$7:$B$14,0)),""))</f>
        <v/>
      </c>
      <c r="D35" s="23" t="str">
        <f aca="false">IF($B35="","",IFERROR(INDEX($D$7:$D$14,MATCH($B35,$B$7:$B$14,0)),""))</f>
        <v/>
      </c>
      <c r="E35" s="20"/>
      <c r="F35" s="6"/>
      <c r="G35" s="24"/>
      <c r="H35" s="11" t="str">
        <f aca="false">IF(G35="","",CHOOSE(WEEKDAY(G35,2),"Mo","Di","Mi","Do","Fr","Sa","So"))</f>
        <v/>
      </c>
      <c r="I35" s="23" t="str">
        <f aca="false">IF(OR(G35="",Start!$C$13=""),"",INT((G35-Start!$C$13)/7)+1)</f>
        <v/>
      </c>
      <c r="J35" s="6"/>
      <c r="K35" s="6"/>
      <c r="L35" s="24"/>
      <c r="M35" s="20"/>
      <c r="N35" s="25" t="str">
        <f aca="false">IF(OR(D35="",M35=""),"",D35*M35/60)</f>
        <v/>
      </c>
      <c r="O35" s="20"/>
      <c r="P35" s="25" t="str">
        <f aca="false">IF(N35="","",N35/IF(OR(O35="",O35=0),1,O35))</f>
        <v/>
      </c>
      <c r="Q35" s="9"/>
      <c r="R35" s="6"/>
      <c r="S35" s="0" t="str">
        <f aca="false">IF(G35="","",G35+ROW()/10000)</f>
        <v/>
      </c>
      <c r="T35" s="21" t="n">
        <f aca="false">IF(I35="",-100,I35)</f>
        <v>-100</v>
      </c>
      <c r="U35" s="21" t="n">
        <f aca="false">IF(OR(I35="",P35=""),0,P35)</f>
        <v>0</v>
      </c>
      <c r="V35" s="21" t="n">
        <f aca="false">IF(OR(O35="",O35=0),1,O35)</f>
        <v>1</v>
      </c>
    </row>
    <row r="36" customFormat="false" ht="15" hidden="false" customHeight="false" outlineLevel="0" collapsed="false">
      <c r="A36" s="19" t="n">
        <v>18</v>
      </c>
      <c r="B36" s="6"/>
      <c r="C36" s="22" t="str">
        <f aca="false">IF($B36="","",IFERROR(INDEX($C$7:$C$14,MATCH($B36,$B$7:$B$14,0)),""))</f>
        <v/>
      </c>
      <c r="D36" s="23" t="str">
        <f aca="false">IF($B36="","",IFERROR(INDEX($D$7:$D$14,MATCH($B36,$B$7:$B$14,0)),""))</f>
        <v/>
      </c>
      <c r="E36" s="20"/>
      <c r="F36" s="6"/>
      <c r="G36" s="24"/>
      <c r="H36" s="11" t="str">
        <f aca="false">IF(G36="","",CHOOSE(WEEKDAY(G36,2),"Mo","Di","Mi","Do","Fr","Sa","So"))</f>
        <v/>
      </c>
      <c r="I36" s="23" t="str">
        <f aca="false">IF(OR(G36="",Start!$C$13=""),"",INT((G36-Start!$C$13)/7)+1)</f>
        <v/>
      </c>
      <c r="J36" s="6"/>
      <c r="K36" s="6"/>
      <c r="L36" s="24"/>
      <c r="M36" s="20"/>
      <c r="N36" s="25" t="str">
        <f aca="false">IF(OR(D36="",M36=""),"",D36*M36/60)</f>
        <v/>
      </c>
      <c r="O36" s="20"/>
      <c r="P36" s="25" t="str">
        <f aca="false">IF(N36="","",N36/IF(OR(O36="",O36=0),1,O36))</f>
        <v/>
      </c>
      <c r="Q36" s="9"/>
      <c r="R36" s="6"/>
      <c r="S36" s="0" t="str">
        <f aca="false">IF(G36="","",G36+ROW()/10000)</f>
        <v/>
      </c>
      <c r="T36" s="21" t="n">
        <f aca="false">IF(I36="",-100,I36)</f>
        <v>-100</v>
      </c>
      <c r="U36" s="21" t="n">
        <f aca="false">IF(OR(I36="",P36=""),0,P36)</f>
        <v>0</v>
      </c>
      <c r="V36" s="21" t="n">
        <f aca="false">IF(OR(O36="",O36=0),1,O36)</f>
        <v>1</v>
      </c>
    </row>
    <row r="37" customFormat="false" ht="15" hidden="false" customHeight="false" outlineLevel="0" collapsed="false">
      <c r="A37" s="19" t="n">
        <v>19</v>
      </c>
      <c r="B37" s="6"/>
      <c r="C37" s="22" t="str">
        <f aca="false">IF($B37="","",IFERROR(INDEX($C$7:$C$14,MATCH($B37,$B$7:$B$14,0)),""))</f>
        <v/>
      </c>
      <c r="D37" s="23" t="str">
        <f aca="false">IF($B37="","",IFERROR(INDEX($D$7:$D$14,MATCH($B37,$B$7:$B$14,0)),""))</f>
        <v/>
      </c>
      <c r="E37" s="20"/>
      <c r="F37" s="6"/>
      <c r="G37" s="24"/>
      <c r="H37" s="11" t="str">
        <f aca="false">IF(G37="","",CHOOSE(WEEKDAY(G37,2),"Mo","Di","Mi","Do","Fr","Sa","So"))</f>
        <v/>
      </c>
      <c r="I37" s="23" t="str">
        <f aca="false">IF(OR(G37="",Start!$C$13=""),"",INT((G37-Start!$C$13)/7)+1)</f>
        <v/>
      </c>
      <c r="J37" s="6"/>
      <c r="K37" s="6"/>
      <c r="L37" s="24"/>
      <c r="M37" s="20"/>
      <c r="N37" s="25" t="str">
        <f aca="false">IF(OR(D37="",M37=""),"",D37*M37/60)</f>
        <v/>
      </c>
      <c r="O37" s="20"/>
      <c r="P37" s="25" t="str">
        <f aca="false">IF(N37="","",N37/IF(OR(O37="",O37=0),1,O37))</f>
        <v/>
      </c>
      <c r="Q37" s="9"/>
      <c r="R37" s="6"/>
      <c r="S37" s="0" t="str">
        <f aca="false">IF(G37="","",G37+ROW()/10000)</f>
        <v/>
      </c>
      <c r="T37" s="21" t="n">
        <f aca="false">IF(I37="",-100,I37)</f>
        <v>-100</v>
      </c>
      <c r="U37" s="21" t="n">
        <f aca="false">IF(OR(I37="",P37=""),0,P37)</f>
        <v>0</v>
      </c>
      <c r="V37" s="21" t="n">
        <f aca="false">IF(OR(O37="",O37=0),1,O37)</f>
        <v>1</v>
      </c>
    </row>
    <row r="38" customFormat="false" ht="15" hidden="false" customHeight="false" outlineLevel="0" collapsed="false">
      <c r="A38" s="19" t="n">
        <v>20</v>
      </c>
      <c r="B38" s="6"/>
      <c r="C38" s="22" t="str">
        <f aca="false">IF($B38="","",IFERROR(INDEX($C$7:$C$14,MATCH($B38,$B$7:$B$14,0)),""))</f>
        <v/>
      </c>
      <c r="D38" s="23" t="str">
        <f aca="false">IF($B38="","",IFERROR(INDEX($D$7:$D$14,MATCH($B38,$B$7:$B$14,0)),""))</f>
        <v/>
      </c>
      <c r="E38" s="20"/>
      <c r="F38" s="6"/>
      <c r="G38" s="24"/>
      <c r="H38" s="11" t="str">
        <f aca="false">IF(G38="","",CHOOSE(WEEKDAY(G38,2),"Mo","Di","Mi","Do","Fr","Sa","So"))</f>
        <v/>
      </c>
      <c r="I38" s="23" t="str">
        <f aca="false">IF(OR(G38="",Start!$C$13=""),"",INT((G38-Start!$C$13)/7)+1)</f>
        <v/>
      </c>
      <c r="J38" s="6"/>
      <c r="K38" s="6"/>
      <c r="L38" s="24"/>
      <c r="M38" s="20"/>
      <c r="N38" s="25" t="str">
        <f aca="false">IF(OR(D38="",M38=""),"",D38*M38/60)</f>
        <v/>
      </c>
      <c r="O38" s="20"/>
      <c r="P38" s="25" t="str">
        <f aca="false">IF(N38="","",N38/IF(OR(O38="",O38=0),1,O38))</f>
        <v/>
      </c>
      <c r="Q38" s="9"/>
      <c r="R38" s="6"/>
      <c r="S38" s="0" t="str">
        <f aca="false">IF(G38="","",G38+ROW()/10000)</f>
        <v/>
      </c>
      <c r="T38" s="21" t="n">
        <f aca="false">IF(I38="",-100,I38)</f>
        <v>-100</v>
      </c>
      <c r="U38" s="21" t="n">
        <f aca="false">IF(OR(I38="",P38=""),0,P38)</f>
        <v>0</v>
      </c>
      <c r="V38" s="21" t="n">
        <f aca="false">IF(OR(O38="",O38=0),1,O38)</f>
        <v>1</v>
      </c>
    </row>
    <row r="39" customFormat="false" ht="15" hidden="false" customHeight="false" outlineLevel="0" collapsed="false">
      <c r="A39" s="19" t="n">
        <v>21</v>
      </c>
      <c r="B39" s="6"/>
      <c r="C39" s="22" t="str">
        <f aca="false">IF($B39="","",IFERROR(INDEX($C$7:$C$14,MATCH($B39,$B$7:$B$14,0)),""))</f>
        <v/>
      </c>
      <c r="D39" s="23" t="str">
        <f aca="false">IF($B39="","",IFERROR(INDEX($D$7:$D$14,MATCH($B39,$B$7:$B$14,0)),""))</f>
        <v/>
      </c>
      <c r="E39" s="20"/>
      <c r="F39" s="6"/>
      <c r="G39" s="24"/>
      <c r="H39" s="11" t="str">
        <f aca="false">IF(G39="","",CHOOSE(WEEKDAY(G39,2),"Mo","Di","Mi","Do","Fr","Sa","So"))</f>
        <v/>
      </c>
      <c r="I39" s="23" t="str">
        <f aca="false">IF(OR(G39="",Start!$C$13=""),"",INT((G39-Start!$C$13)/7)+1)</f>
        <v/>
      </c>
      <c r="J39" s="6"/>
      <c r="K39" s="6"/>
      <c r="L39" s="24"/>
      <c r="M39" s="20"/>
      <c r="N39" s="25" t="str">
        <f aca="false">IF(OR(D39="",M39=""),"",D39*M39/60)</f>
        <v/>
      </c>
      <c r="O39" s="20"/>
      <c r="P39" s="25" t="str">
        <f aca="false">IF(N39="","",N39/IF(OR(O39="",O39=0),1,O39))</f>
        <v/>
      </c>
      <c r="Q39" s="9"/>
      <c r="R39" s="6"/>
      <c r="S39" s="0" t="str">
        <f aca="false">IF(G39="","",G39+ROW()/10000)</f>
        <v/>
      </c>
      <c r="T39" s="21" t="n">
        <f aca="false">IF(I39="",-100,I39)</f>
        <v>-100</v>
      </c>
      <c r="U39" s="21" t="n">
        <f aca="false">IF(OR(I39="",P39=""),0,P39)</f>
        <v>0</v>
      </c>
      <c r="V39" s="21" t="n">
        <f aca="false">IF(OR(O39="",O39=0),1,O39)</f>
        <v>1</v>
      </c>
    </row>
    <row r="40" customFormat="false" ht="15" hidden="false" customHeight="false" outlineLevel="0" collapsed="false">
      <c r="A40" s="19" t="n">
        <v>22</v>
      </c>
      <c r="B40" s="6"/>
      <c r="C40" s="22" t="str">
        <f aca="false">IF($B40="","",IFERROR(INDEX($C$7:$C$14,MATCH($B40,$B$7:$B$14,0)),""))</f>
        <v/>
      </c>
      <c r="D40" s="23" t="str">
        <f aca="false">IF($B40="","",IFERROR(INDEX($D$7:$D$14,MATCH($B40,$B$7:$B$14,0)),""))</f>
        <v/>
      </c>
      <c r="E40" s="20"/>
      <c r="F40" s="6"/>
      <c r="G40" s="24"/>
      <c r="H40" s="11" t="str">
        <f aca="false">IF(G40="","",CHOOSE(WEEKDAY(G40,2),"Mo","Di","Mi","Do","Fr","Sa","So"))</f>
        <v/>
      </c>
      <c r="I40" s="23" t="str">
        <f aca="false">IF(OR(G40="",Start!$C$13=""),"",INT((G40-Start!$C$13)/7)+1)</f>
        <v/>
      </c>
      <c r="J40" s="6"/>
      <c r="K40" s="6"/>
      <c r="L40" s="24"/>
      <c r="M40" s="20"/>
      <c r="N40" s="25" t="str">
        <f aca="false">IF(OR(D40="",M40=""),"",D40*M40/60)</f>
        <v/>
      </c>
      <c r="O40" s="20"/>
      <c r="P40" s="25" t="str">
        <f aca="false">IF(N40="","",N40/IF(OR(O40="",O40=0),1,O40))</f>
        <v/>
      </c>
      <c r="Q40" s="9"/>
      <c r="R40" s="6"/>
      <c r="S40" s="0" t="str">
        <f aca="false">IF(G40="","",G40+ROW()/10000)</f>
        <v/>
      </c>
      <c r="T40" s="21" t="n">
        <f aca="false">IF(I40="",-100,I40)</f>
        <v>-100</v>
      </c>
      <c r="U40" s="21" t="n">
        <f aca="false">IF(OR(I40="",P40=""),0,P40)</f>
        <v>0</v>
      </c>
      <c r="V40" s="21" t="n">
        <f aca="false">IF(OR(O40="",O40=0),1,O40)</f>
        <v>1</v>
      </c>
    </row>
    <row r="41" customFormat="false" ht="15" hidden="false" customHeight="false" outlineLevel="0" collapsed="false">
      <c r="A41" s="19" t="n">
        <v>23</v>
      </c>
      <c r="B41" s="6"/>
      <c r="C41" s="22" t="str">
        <f aca="false">IF($B41="","",IFERROR(INDEX($C$7:$C$14,MATCH($B41,$B$7:$B$14,0)),""))</f>
        <v/>
      </c>
      <c r="D41" s="23" t="str">
        <f aca="false">IF($B41="","",IFERROR(INDEX($D$7:$D$14,MATCH($B41,$B$7:$B$14,0)),""))</f>
        <v/>
      </c>
      <c r="E41" s="20"/>
      <c r="F41" s="6"/>
      <c r="G41" s="24"/>
      <c r="H41" s="11" t="str">
        <f aca="false">IF(G41="","",CHOOSE(WEEKDAY(G41,2),"Mo","Di","Mi","Do","Fr","Sa","So"))</f>
        <v/>
      </c>
      <c r="I41" s="23" t="str">
        <f aca="false">IF(OR(G41="",Start!$C$13=""),"",INT((G41-Start!$C$13)/7)+1)</f>
        <v/>
      </c>
      <c r="J41" s="6"/>
      <c r="K41" s="6"/>
      <c r="L41" s="24"/>
      <c r="M41" s="20"/>
      <c r="N41" s="25" t="str">
        <f aca="false">IF(OR(D41="",M41=""),"",D41*M41/60)</f>
        <v/>
      </c>
      <c r="O41" s="20"/>
      <c r="P41" s="25" t="str">
        <f aca="false">IF(N41="","",N41/IF(OR(O41="",O41=0),1,O41))</f>
        <v/>
      </c>
      <c r="Q41" s="9"/>
      <c r="R41" s="6"/>
      <c r="S41" s="0" t="str">
        <f aca="false">IF(G41="","",G41+ROW()/10000)</f>
        <v/>
      </c>
      <c r="T41" s="21" t="n">
        <f aca="false">IF(I41="",-100,I41)</f>
        <v>-100</v>
      </c>
      <c r="U41" s="21" t="n">
        <f aca="false">IF(OR(I41="",P41=""),0,P41)</f>
        <v>0</v>
      </c>
      <c r="V41" s="21" t="n">
        <f aca="false">IF(OR(O41="",O41=0),1,O41)</f>
        <v>1</v>
      </c>
    </row>
    <row r="42" customFormat="false" ht="15" hidden="false" customHeight="false" outlineLevel="0" collapsed="false">
      <c r="A42" s="19" t="n">
        <v>24</v>
      </c>
      <c r="B42" s="6"/>
      <c r="C42" s="22" t="str">
        <f aca="false">IF($B42="","",IFERROR(INDEX($C$7:$C$14,MATCH($B42,$B$7:$B$14,0)),""))</f>
        <v/>
      </c>
      <c r="D42" s="23" t="str">
        <f aca="false">IF($B42="","",IFERROR(INDEX($D$7:$D$14,MATCH($B42,$B$7:$B$14,0)),""))</f>
        <v/>
      </c>
      <c r="E42" s="20"/>
      <c r="F42" s="6"/>
      <c r="G42" s="24"/>
      <c r="H42" s="11" t="str">
        <f aca="false">IF(G42="","",CHOOSE(WEEKDAY(G42,2),"Mo","Di","Mi","Do","Fr","Sa","So"))</f>
        <v/>
      </c>
      <c r="I42" s="23" t="str">
        <f aca="false">IF(OR(G42="",Start!$C$13=""),"",INT((G42-Start!$C$13)/7)+1)</f>
        <v/>
      </c>
      <c r="J42" s="6"/>
      <c r="K42" s="6"/>
      <c r="L42" s="24"/>
      <c r="M42" s="20"/>
      <c r="N42" s="25" t="str">
        <f aca="false">IF(OR(D42="",M42=""),"",D42*M42/60)</f>
        <v/>
      </c>
      <c r="O42" s="20"/>
      <c r="P42" s="25" t="str">
        <f aca="false">IF(N42="","",N42/IF(OR(O42="",O42=0),1,O42))</f>
        <v/>
      </c>
      <c r="Q42" s="9"/>
      <c r="R42" s="6"/>
      <c r="S42" s="0" t="str">
        <f aca="false">IF(G42="","",G42+ROW()/10000)</f>
        <v/>
      </c>
      <c r="T42" s="21" t="n">
        <f aca="false">IF(I42="",-100,I42)</f>
        <v>-100</v>
      </c>
      <c r="U42" s="21" t="n">
        <f aca="false">IF(OR(I42="",P42=""),0,P42)</f>
        <v>0</v>
      </c>
      <c r="V42" s="21" t="n">
        <f aca="false">IF(OR(O42="",O42=0),1,O42)</f>
        <v>1</v>
      </c>
    </row>
    <row r="44" customFormat="false" ht="30" hidden="false" customHeight="true" outlineLevel="0" collapsed="false">
      <c r="A44" s="26" t="s">
        <v>79</v>
      </c>
      <c r="B44" s="26"/>
      <c r="C44" s="26"/>
      <c r="D44" s="26"/>
      <c r="E44" s="26"/>
      <c r="F44" s="26"/>
      <c r="G44" s="26"/>
      <c r="H44" s="26"/>
      <c r="I44" s="26"/>
      <c r="J44" s="26"/>
      <c r="K44" s="26"/>
      <c r="L44" s="26"/>
      <c r="M44" s="26"/>
      <c r="N44" s="26"/>
      <c r="O44" s="26"/>
      <c r="P44" s="26"/>
      <c r="Q44" s="26"/>
      <c r="R44" s="26"/>
    </row>
  </sheetData>
  <mergeCells count="4">
    <mergeCell ref="A2:R2"/>
    <mergeCell ref="A4:D4"/>
    <mergeCell ref="A16:R16"/>
    <mergeCell ref="A44:R44"/>
  </mergeCells>
  <dataValidations count="3">
    <dataValidation allowBlank="true" errorStyle="stop" operator="between" showDropDown="false" showErrorMessage="false" showInputMessage="false" sqref="B19:B42" type="list">
      <formula1>$B$7:$B$14</formula1>
      <formula2>0</formula2>
    </dataValidation>
    <dataValidation allowBlank="true" errorStyle="stop" operator="between" showDropDown="false" showErrorMessage="false" showInputMessage="false" sqref="F19:F42" type="list">
      <formula1>"Klassenarbeit,Klausur,schriftliche Übung,Sonstiges"</formula1>
      <formula2>0</formula2>
    </dataValidation>
    <dataValidation allowBlank="true" errorStyle="stop" operator="between" showDropDown="false" showErrorMessage="false" showInputMessage="false" sqref="Q19:Q42" type="list">
      <formula1>"ja,nein"</formula1>
      <formula2>0</formula2>
    </dataValidation>
  </dataValidations>
  <printOptions headings="false" gridLines="false" gridLinesSet="true" horizontalCentered="false" verticalCentered="false"/>
  <pageMargins left="0.790277777777778" right="0.790277777777778" top="0.929861111111111" bottom="0.92986111111111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3" min="2" style="0" width="11"/>
    <col collapsed="false" customWidth="true" hidden="false" outlineLevel="0" max="5" min="4" style="0" width="7"/>
    <col collapsed="false" customWidth="true" hidden="false" outlineLevel="0" max="6" min="6" style="0" width="32"/>
    <col collapsed="false" customWidth="true" hidden="false" outlineLevel="0" max="7" min="7" style="0" width="26"/>
    <col collapsed="false" customWidth="true" hidden="false" outlineLevel="0" max="8" min="8" style="0" width="20"/>
  </cols>
  <sheetData>
    <row r="1" customFormat="false" ht="17.35" hidden="false" customHeight="false" outlineLevel="0" collapsed="false">
      <c r="A1" s="1" t="s">
        <v>80</v>
      </c>
    </row>
    <row r="2" customFormat="false" ht="30" hidden="false" customHeight="true" outlineLevel="0" collapsed="false">
      <c r="A2" s="2" t="s">
        <v>81</v>
      </c>
      <c r="B2" s="2"/>
      <c r="C2" s="2"/>
      <c r="D2" s="2"/>
      <c r="E2" s="2"/>
      <c r="F2" s="2"/>
      <c r="G2" s="2"/>
      <c r="H2" s="2"/>
    </row>
    <row r="5" customFormat="false" ht="15" hidden="false" customHeight="false" outlineLevel="0" collapsed="false">
      <c r="A5" s="16" t="s">
        <v>42</v>
      </c>
      <c r="B5" s="17" t="s">
        <v>82</v>
      </c>
      <c r="C5" s="17" t="s">
        <v>83</v>
      </c>
      <c r="D5" s="17" t="n">
        <v>14</v>
      </c>
      <c r="E5" s="17" t="n">
        <v>14</v>
      </c>
      <c r="F5" s="17" t="s">
        <v>84</v>
      </c>
      <c r="G5" s="17" t="s">
        <v>85</v>
      </c>
      <c r="H5" s="17" t="s">
        <v>86</v>
      </c>
    </row>
    <row r="6" customFormat="false" ht="30" hidden="false" customHeight="true" outlineLevel="0" collapsed="false">
      <c r="A6" s="18" t="s">
        <v>45</v>
      </c>
      <c r="B6" s="18" t="s">
        <v>87</v>
      </c>
      <c r="C6" s="18" t="s">
        <v>88</v>
      </c>
      <c r="D6" s="18" t="s">
        <v>89</v>
      </c>
      <c r="E6" s="18" t="s">
        <v>90</v>
      </c>
      <c r="F6" s="18" t="s">
        <v>91</v>
      </c>
      <c r="G6" s="18" t="s">
        <v>62</v>
      </c>
      <c r="H6" s="18" t="s">
        <v>92</v>
      </c>
    </row>
    <row r="7" customFormat="false" ht="15" hidden="false" customHeight="false" outlineLevel="0" collapsed="false">
      <c r="A7" s="19" t="n">
        <v>1</v>
      </c>
      <c r="B7" s="24"/>
      <c r="C7" s="24"/>
      <c r="D7" s="23" t="str">
        <f aca="false">IF(OR(B7="",Start!$C$13=""),"",INT((B7-Start!$C$13)/7)+1)</f>
        <v/>
      </c>
      <c r="E7" s="23" t="str">
        <f aca="false">IF(OR(B7="",Start!$C$13=""),"",INT((IF(C7="",B7,C7)-Start!$C$13)/7)+1)</f>
        <v/>
      </c>
      <c r="F7" s="6"/>
      <c r="G7" s="6"/>
      <c r="H7" s="6"/>
    </row>
    <row r="8" customFormat="false" ht="15" hidden="false" customHeight="false" outlineLevel="0" collapsed="false">
      <c r="A8" s="19" t="n">
        <v>2</v>
      </c>
      <c r="B8" s="24"/>
      <c r="C8" s="24"/>
      <c r="D8" s="23" t="str">
        <f aca="false">IF(OR(B8="",Start!$C$13=""),"",INT((B8-Start!$C$13)/7)+1)</f>
        <v/>
      </c>
      <c r="E8" s="23" t="str">
        <f aca="false">IF(OR(B8="",Start!$C$13=""),"",INT((IF(C8="",B8,C8)-Start!$C$13)/7)+1)</f>
        <v/>
      </c>
      <c r="F8" s="6"/>
      <c r="G8" s="6"/>
      <c r="H8" s="6"/>
    </row>
    <row r="9" customFormat="false" ht="15" hidden="false" customHeight="false" outlineLevel="0" collapsed="false">
      <c r="A9" s="19" t="n">
        <v>3</v>
      </c>
      <c r="B9" s="24"/>
      <c r="C9" s="24"/>
      <c r="D9" s="23" t="str">
        <f aca="false">IF(OR(B9="",Start!$C$13=""),"",INT((B9-Start!$C$13)/7)+1)</f>
        <v/>
      </c>
      <c r="E9" s="23" t="str">
        <f aca="false">IF(OR(B9="",Start!$C$13=""),"",INT((IF(C9="",B9,C9)-Start!$C$13)/7)+1)</f>
        <v/>
      </c>
      <c r="F9" s="6"/>
      <c r="G9" s="6"/>
      <c r="H9" s="6"/>
    </row>
    <row r="10" customFormat="false" ht="15" hidden="false" customHeight="false" outlineLevel="0" collapsed="false">
      <c r="A10" s="19" t="n">
        <v>4</v>
      </c>
      <c r="B10" s="24"/>
      <c r="C10" s="24"/>
      <c r="D10" s="23" t="str">
        <f aca="false">IF(OR(B10="",Start!$C$13=""),"",INT((B10-Start!$C$13)/7)+1)</f>
        <v/>
      </c>
      <c r="E10" s="23" t="str">
        <f aca="false">IF(OR(B10="",Start!$C$13=""),"",INT((IF(C10="",B10,C10)-Start!$C$13)/7)+1)</f>
        <v/>
      </c>
      <c r="F10" s="6"/>
      <c r="G10" s="6"/>
      <c r="H10" s="6"/>
    </row>
    <row r="11" customFormat="false" ht="15" hidden="false" customHeight="false" outlineLevel="0" collapsed="false">
      <c r="A11" s="19" t="n">
        <v>5</v>
      </c>
      <c r="B11" s="24"/>
      <c r="C11" s="24"/>
      <c r="D11" s="23" t="str">
        <f aca="false">IF(OR(B11="",Start!$C$13=""),"",INT((B11-Start!$C$13)/7)+1)</f>
        <v/>
      </c>
      <c r="E11" s="23" t="str">
        <f aca="false">IF(OR(B11="",Start!$C$13=""),"",INT((IF(C11="",B11,C11)-Start!$C$13)/7)+1)</f>
        <v/>
      </c>
      <c r="F11" s="6"/>
      <c r="G11" s="6"/>
      <c r="H11" s="6"/>
    </row>
    <row r="12" customFormat="false" ht="15" hidden="false" customHeight="false" outlineLevel="0" collapsed="false">
      <c r="A12" s="19" t="n">
        <v>6</v>
      </c>
      <c r="B12" s="24"/>
      <c r="C12" s="24"/>
      <c r="D12" s="23" t="str">
        <f aca="false">IF(OR(B12="",Start!$C$13=""),"",INT((B12-Start!$C$13)/7)+1)</f>
        <v/>
      </c>
      <c r="E12" s="23" t="str">
        <f aca="false">IF(OR(B12="",Start!$C$13=""),"",INT((IF(C12="",B12,C12)-Start!$C$13)/7)+1)</f>
        <v/>
      </c>
      <c r="F12" s="6"/>
      <c r="G12" s="6"/>
      <c r="H12" s="6"/>
    </row>
    <row r="13" customFormat="false" ht="15" hidden="false" customHeight="false" outlineLevel="0" collapsed="false">
      <c r="A13" s="19" t="n">
        <v>7</v>
      </c>
      <c r="B13" s="24"/>
      <c r="C13" s="24"/>
      <c r="D13" s="23" t="str">
        <f aca="false">IF(OR(B13="",Start!$C$13=""),"",INT((B13-Start!$C$13)/7)+1)</f>
        <v/>
      </c>
      <c r="E13" s="23" t="str">
        <f aca="false">IF(OR(B13="",Start!$C$13=""),"",INT((IF(C13="",B13,C13)-Start!$C$13)/7)+1)</f>
        <v/>
      </c>
      <c r="F13" s="6"/>
      <c r="G13" s="6"/>
      <c r="H13" s="6"/>
    </row>
    <row r="14" customFormat="false" ht="15" hidden="false" customHeight="false" outlineLevel="0" collapsed="false">
      <c r="A14" s="19" t="n">
        <v>8</v>
      </c>
      <c r="B14" s="24"/>
      <c r="C14" s="24"/>
      <c r="D14" s="23" t="str">
        <f aca="false">IF(OR(B14="",Start!$C$13=""),"",INT((B14-Start!$C$13)/7)+1)</f>
        <v/>
      </c>
      <c r="E14" s="23" t="str">
        <f aca="false">IF(OR(B14="",Start!$C$13=""),"",INT((IF(C14="",B14,C14)-Start!$C$13)/7)+1)</f>
        <v/>
      </c>
      <c r="F14" s="6"/>
      <c r="G14" s="6"/>
      <c r="H14" s="6"/>
    </row>
    <row r="15" customFormat="false" ht="15" hidden="false" customHeight="false" outlineLevel="0" collapsed="false">
      <c r="A15" s="19" t="n">
        <v>9</v>
      </c>
      <c r="B15" s="24"/>
      <c r="C15" s="24"/>
      <c r="D15" s="23" t="str">
        <f aca="false">IF(OR(B15="",Start!$C$13=""),"",INT((B15-Start!$C$13)/7)+1)</f>
        <v/>
      </c>
      <c r="E15" s="23" t="str">
        <f aca="false">IF(OR(B15="",Start!$C$13=""),"",INT((IF(C15="",B15,C15)-Start!$C$13)/7)+1)</f>
        <v/>
      </c>
      <c r="F15" s="6"/>
      <c r="G15" s="6"/>
      <c r="H15" s="6"/>
    </row>
    <row r="16" customFormat="false" ht="15" hidden="false" customHeight="false" outlineLevel="0" collapsed="false">
      <c r="A16" s="19" t="n">
        <v>10</v>
      </c>
      <c r="B16" s="24"/>
      <c r="C16" s="24"/>
      <c r="D16" s="23" t="str">
        <f aca="false">IF(OR(B16="",Start!$C$13=""),"",INT((B16-Start!$C$13)/7)+1)</f>
        <v/>
      </c>
      <c r="E16" s="23" t="str">
        <f aca="false">IF(OR(B16="",Start!$C$13=""),"",INT((IF(C16="",B16,C16)-Start!$C$13)/7)+1)</f>
        <v/>
      </c>
      <c r="F16" s="6"/>
      <c r="G16" s="6"/>
      <c r="H16" s="6"/>
    </row>
    <row r="17" customFormat="false" ht="15" hidden="false" customHeight="false" outlineLevel="0" collapsed="false">
      <c r="A17" s="19" t="n">
        <v>11</v>
      </c>
      <c r="B17" s="24"/>
      <c r="C17" s="24"/>
      <c r="D17" s="23" t="str">
        <f aca="false">IF(OR(B17="",Start!$C$13=""),"",INT((B17-Start!$C$13)/7)+1)</f>
        <v/>
      </c>
      <c r="E17" s="23" t="str">
        <f aca="false">IF(OR(B17="",Start!$C$13=""),"",INT((IF(C17="",B17,C17)-Start!$C$13)/7)+1)</f>
        <v/>
      </c>
      <c r="F17" s="6"/>
      <c r="G17" s="6"/>
      <c r="H17" s="6"/>
    </row>
    <row r="18" customFormat="false" ht="15" hidden="false" customHeight="false" outlineLevel="0" collapsed="false">
      <c r="A18" s="19" t="n">
        <v>12</v>
      </c>
      <c r="B18" s="24"/>
      <c r="C18" s="24"/>
      <c r="D18" s="23" t="str">
        <f aca="false">IF(OR(B18="",Start!$C$13=""),"",INT((B18-Start!$C$13)/7)+1)</f>
        <v/>
      </c>
      <c r="E18" s="23" t="str">
        <f aca="false">IF(OR(B18="",Start!$C$13=""),"",INT((IF(C18="",B18,C18)-Start!$C$13)/7)+1)</f>
        <v/>
      </c>
      <c r="F18" s="6"/>
      <c r="G18" s="6"/>
      <c r="H18" s="6"/>
    </row>
    <row r="19" customFormat="false" ht="15" hidden="false" customHeight="false" outlineLevel="0" collapsed="false">
      <c r="A19" s="19" t="n">
        <v>13</v>
      </c>
      <c r="B19" s="24"/>
      <c r="C19" s="24"/>
      <c r="D19" s="23" t="str">
        <f aca="false">IF(OR(B19="",Start!$C$13=""),"",INT((B19-Start!$C$13)/7)+1)</f>
        <v/>
      </c>
      <c r="E19" s="23" t="str">
        <f aca="false">IF(OR(B19="",Start!$C$13=""),"",INT((IF(C19="",B19,C19)-Start!$C$13)/7)+1)</f>
        <v/>
      </c>
      <c r="F19" s="6"/>
      <c r="G19" s="6"/>
      <c r="H19" s="6"/>
    </row>
    <row r="20" customFormat="false" ht="15" hidden="false" customHeight="false" outlineLevel="0" collapsed="false">
      <c r="A20" s="19" t="n">
        <v>14</v>
      </c>
      <c r="B20" s="24"/>
      <c r="C20" s="24"/>
      <c r="D20" s="23" t="str">
        <f aca="false">IF(OR(B20="",Start!$C$13=""),"",INT((B20-Start!$C$13)/7)+1)</f>
        <v/>
      </c>
      <c r="E20" s="23" t="str">
        <f aca="false">IF(OR(B20="",Start!$C$13=""),"",INT((IF(C20="",B20,C20)-Start!$C$13)/7)+1)</f>
        <v/>
      </c>
      <c r="F20" s="6"/>
      <c r="G20" s="6"/>
      <c r="H20" s="6"/>
    </row>
    <row r="21" customFormat="false" ht="15" hidden="false" customHeight="false" outlineLevel="0" collapsed="false">
      <c r="A21" s="19" t="n">
        <v>15</v>
      </c>
      <c r="B21" s="24"/>
      <c r="C21" s="24"/>
      <c r="D21" s="23" t="str">
        <f aca="false">IF(OR(B21="",Start!$C$13=""),"",INT((B21-Start!$C$13)/7)+1)</f>
        <v/>
      </c>
      <c r="E21" s="23" t="str">
        <f aca="false">IF(OR(B21="",Start!$C$13=""),"",INT((IF(C21="",B21,C21)-Start!$C$13)/7)+1)</f>
        <v/>
      </c>
      <c r="F21" s="6"/>
      <c r="G21" s="6"/>
      <c r="H21" s="6"/>
    </row>
    <row r="23" customFormat="false" ht="30" hidden="false" customHeight="true" outlineLevel="0" collapsed="false">
      <c r="A23" s="26" t="s">
        <v>93</v>
      </c>
      <c r="B23" s="26"/>
      <c r="C23" s="26"/>
      <c r="D23" s="26"/>
      <c r="E23" s="26"/>
      <c r="F23" s="26"/>
      <c r="G23" s="26"/>
      <c r="H23" s="26"/>
    </row>
  </sheetData>
  <mergeCells count="2">
    <mergeCell ref="A2:H2"/>
    <mergeCell ref="A23:H23"/>
  </mergeCells>
  <dataValidations count="2">
    <dataValidation allowBlank="true" errorStyle="stop" operator="between" showDropDown="false" showErrorMessage="false" showInputMessage="false" sqref="G7:G21" type="list">
      <formula1>"Ferien / Feiertage,Schulveranstaltung,Prüfungskorridor Abschlussklassen,eigene Klassenfahrt,Notenschluss / Konferenz,Sonstiges"</formula1>
      <formula2>0</formula2>
    </dataValidation>
    <dataValidation allowBlank="true" errorStyle="stop" operator="between" prompt="beides = weder Schreibtermin noch Korrektur. Leer zählt wie beides." showDropDown="false" showErrorMessage="false" showInputMessage="true" sqref="H7:H21" type="list">
      <formula1>"beides,kein Schreibtermin,keine Korrekturzeit"</formula1>
      <formula2>0</formula2>
    </dataValidation>
  </dataValidations>
  <printOptions headings="false" gridLines="false" gridLinesSet="true" horizontalCentered="false" verticalCentered="false"/>
  <pageMargins left="0.790277777777778" right="0.790277777777778" top="0.929861111111111" bottom="0.92986111111111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3" min="2" style="0" width="12"/>
    <col collapsed="false" customWidth="true" hidden="false" outlineLevel="0" max="29" min="4" style="0" width="6.2"/>
  </cols>
  <sheetData>
    <row r="1" customFormat="false" ht="17.35" hidden="false" customHeight="false" outlineLevel="0" collapsed="false">
      <c r="A1" s="1" t="s">
        <v>94</v>
      </c>
    </row>
    <row r="2" customFormat="false" ht="30" hidden="false" customHeight="true" outlineLevel="0" collapsed="false">
      <c r="A2" s="2" t="s">
        <v>95</v>
      </c>
      <c r="B2" s="2"/>
      <c r="C2" s="2"/>
      <c r="D2" s="2"/>
      <c r="E2" s="2"/>
      <c r="F2" s="2"/>
      <c r="G2" s="2"/>
      <c r="H2" s="2"/>
      <c r="I2" s="2"/>
      <c r="J2" s="2"/>
      <c r="K2" s="2"/>
      <c r="L2" s="2"/>
      <c r="M2" s="2"/>
      <c r="N2" s="2"/>
      <c r="O2" s="2"/>
      <c r="P2" s="2"/>
      <c r="Q2" s="2"/>
      <c r="R2" s="2"/>
      <c r="S2" s="2"/>
      <c r="T2" s="2"/>
      <c r="U2" s="2"/>
      <c r="V2" s="2"/>
      <c r="W2" s="2"/>
      <c r="X2" s="2"/>
      <c r="Y2" s="2"/>
      <c r="Z2" s="2"/>
      <c r="AA2" s="2"/>
      <c r="AB2" s="2"/>
      <c r="AC2" s="2"/>
    </row>
    <row r="4" customFormat="false" ht="19.5" hidden="false" customHeight="true" outlineLevel="0" collapsed="false">
      <c r="A4" s="18"/>
      <c r="B4" s="18" t="s">
        <v>46</v>
      </c>
      <c r="C4" s="18" t="s">
        <v>47</v>
      </c>
      <c r="D4" s="27" t="n">
        <v>1</v>
      </c>
      <c r="E4" s="27" t="n">
        <v>2</v>
      </c>
      <c r="F4" s="27" t="n">
        <v>3</v>
      </c>
      <c r="G4" s="27" t="n">
        <v>4</v>
      </c>
      <c r="H4" s="27" t="n">
        <v>5</v>
      </c>
      <c r="I4" s="27" t="n">
        <v>6</v>
      </c>
      <c r="J4" s="27" t="n">
        <v>7</v>
      </c>
      <c r="K4" s="27" t="n">
        <v>8</v>
      </c>
      <c r="L4" s="27" t="n">
        <v>9</v>
      </c>
      <c r="M4" s="27" t="n">
        <v>10</v>
      </c>
      <c r="N4" s="27" t="n">
        <v>11</v>
      </c>
      <c r="O4" s="27" t="n">
        <v>12</v>
      </c>
      <c r="P4" s="27" t="n">
        <v>13</v>
      </c>
      <c r="Q4" s="27" t="n">
        <v>14</v>
      </c>
      <c r="R4" s="27" t="n">
        <v>15</v>
      </c>
      <c r="S4" s="27" t="n">
        <v>16</v>
      </c>
      <c r="T4" s="27" t="n">
        <v>17</v>
      </c>
      <c r="U4" s="27" t="n">
        <v>18</v>
      </c>
      <c r="V4" s="27" t="n">
        <v>19</v>
      </c>
      <c r="W4" s="27" t="n">
        <v>20</v>
      </c>
      <c r="X4" s="27" t="n">
        <v>21</v>
      </c>
      <c r="Y4" s="27" t="n">
        <v>22</v>
      </c>
      <c r="Z4" s="27" t="n">
        <v>23</v>
      </c>
      <c r="AA4" s="27" t="n">
        <v>24</v>
      </c>
      <c r="AB4" s="27" t="n">
        <v>25</v>
      </c>
      <c r="AC4" s="27" t="n">
        <v>26</v>
      </c>
    </row>
    <row r="5" customFormat="false" ht="19.5" hidden="false" customHeight="true" outlineLevel="0" collapsed="false">
      <c r="A5" s="18"/>
      <c r="B5" s="18"/>
      <c r="C5" s="18" t="s">
        <v>96</v>
      </c>
      <c r="D5" s="28" t="str">
        <f aca="false">IF(Start!$C$13="","",Start!$C$13+7*(D$4-1))</f>
        <v/>
      </c>
      <c r="E5" s="28" t="str">
        <f aca="false">IF(Start!$C$13="","",Start!$C$13+7*(E$4-1))</f>
        <v/>
      </c>
      <c r="F5" s="28" t="str">
        <f aca="false">IF(Start!$C$13="","",Start!$C$13+7*(F$4-1))</f>
        <v/>
      </c>
      <c r="G5" s="28" t="str">
        <f aca="false">IF(Start!$C$13="","",Start!$C$13+7*(G$4-1))</f>
        <v/>
      </c>
      <c r="H5" s="28" t="str">
        <f aca="false">IF(Start!$C$13="","",Start!$C$13+7*(H$4-1))</f>
        <v/>
      </c>
      <c r="I5" s="28" t="str">
        <f aca="false">IF(Start!$C$13="","",Start!$C$13+7*(I$4-1))</f>
        <v/>
      </c>
      <c r="J5" s="28" t="str">
        <f aca="false">IF(Start!$C$13="","",Start!$C$13+7*(J$4-1))</f>
        <v/>
      </c>
      <c r="K5" s="28" t="str">
        <f aca="false">IF(Start!$C$13="","",Start!$C$13+7*(K$4-1))</f>
        <v/>
      </c>
      <c r="L5" s="28" t="str">
        <f aca="false">IF(Start!$C$13="","",Start!$C$13+7*(L$4-1))</f>
        <v/>
      </c>
      <c r="M5" s="28" t="str">
        <f aca="false">IF(Start!$C$13="","",Start!$C$13+7*(M$4-1))</f>
        <v/>
      </c>
      <c r="N5" s="28" t="str">
        <f aca="false">IF(Start!$C$13="","",Start!$C$13+7*(N$4-1))</f>
        <v/>
      </c>
      <c r="O5" s="28" t="str">
        <f aca="false">IF(Start!$C$13="","",Start!$C$13+7*(O$4-1))</f>
        <v/>
      </c>
      <c r="P5" s="28" t="str">
        <f aca="false">IF(Start!$C$13="","",Start!$C$13+7*(P$4-1))</f>
        <v/>
      </c>
      <c r="Q5" s="28" t="str">
        <f aca="false">IF(Start!$C$13="","",Start!$C$13+7*(Q$4-1))</f>
        <v/>
      </c>
      <c r="R5" s="28" t="str">
        <f aca="false">IF(Start!$C$13="","",Start!$C$13+7*(R$4-1))</f>
        <v/>
      </c>
      <c r="S5" s="28" t="str">
        <f aca="false">IF(Start!$C$13="","",Start!$C$13+7*(S$4-1))</f>
        <v/>
      </c>
      <c r="T5" s="28" t="str">
        <f aca="false">IF(Start!$C$13="","",Start!$C$13+7*(T$4-1))</f>
        <v/>
      </c>
      <c r="U5" s="28" t="str">
        <f aca="false">IF(Start!$C$13="","",Start!$C$13+7*(U$4-1))</f>
        <v/>
      </c>
      <c r="V5" s="28" t="str">
        <f aca="false">IF(Start!$C$13="","",Start!$C$13+7*(V$4-1))</f>
        <v/>
      </c>
      <c r="W5" s="28" t="str">
        <f aca="false">IF(Start!$C$13="","",Start!$C$13+7*(W$4-1))</f>
        <v/>
      </c>
      <c r="X5" s="28" t="str">
        <f aca="false">IF(Start!$C$13="","",Start!$C$13+7*(X$4-1))</f>
        <v/>
      </c>
      <c r="Y5" s="28" t="str">
        <f aca="false">IF(Start!$C$13="","",Start!$C$13+7*(Y$4-1))</f>
        <v/>
      </c>
      <c r="Z5" s="28" t="str">
        <f aca="false">IF(Start!$C$13="","",Start!$C$13+7*(Z$4-1))</f>
        <v/>
      </c>
      <c r="AA5" s="28" t="str">
        <f aca="false">IF(Start!$C$13="","",Start!$C$13+7*(AA$4-1))</f>
        <v/>
      </c>
      <c r="AB5" s="28" t="str">
        <f aca="false">IF(Start!$C$13="","",Start!$C$13+7*(AB$4-1))</f>
        <v/>
      </c>
      <c r="AC5" s="28" t="str">
        <f aca="false">IF(Start!$C$13="","",Start!$C$13+7*(AC$4-1))</f>
        <v/>
      </c>
    </row>
    <row r="6" customFormat="false" ht="15" hidden="false" customHeight="false" outlineLevel="0" collapsed="false">
      <c r="A6" s="29" t="n">
        <v>1</v>
      </c>
      <c r="B6" s="22" t="str">
        <f aca="false">IF(A_Lerngruppen!$B$7="","",A_Lerngruppen!$B$7)</f>
        <v/>
      </c>
      <c r="C6" s="22" t="str">
        <f aca="false">IF(A_Lerngruppen!$C$7="","",A_Lerngruppen!$C$7)</f>
        <v/>
      </c>
      <c r="D6" s="30" t="str">
        <f aca="false">IF($B6="","",SUMPRODUCT((A_Lerngruppen!$B$19:$B$42=$B6)*(A_Lerngruppen!$T$19:$T$42&lt;D$4)*(A_Lerngruppen!$T$19:$T$42+A_Lerngruppen!$V$19:$V$42&gt;=D$4)*A_Lerngruppen!$U$19:$U$42))</f>
        <v/>
      </c>
      <c r="E6" s="30" t="str">
        <f aca="false">IF($B6="","",SUMPRODUCT((A_Lerngruppen!$B$19:$B$42=$B6)*(A_Lerngruppen!$T$19:$T$42&lt;E$4)*(A_Lerngruppen!$T$19:$T$42+A_Lerngruppen!$V$19:$V$42&gt;=E$4)*A_Lerngruppen!$U$19:$U$42))</f>
        <v/>
      </c>
      <c r="F6" s="30" t="str">
        <f aca="false">IF($B6="","",SUMPRODUCT((A_Lerngruppen!$B$19:$B$42=$B6)*(A_Lerngruppen!$T$19:$T$42&lt;F$4)*(A_Lerngruppen!$T$19:$T$42+A_Lerngruppen!$V$19:$V$42&gt;=F$4)*A_Lerngruppen!$U$19:$U$42))</f>
        <v/>
      </c>
      <c r="G6" s="30" t="str">
        <f aca="false">IF($B6="","",SUMPRODUCT((A_Lerngruppen!$B$19:$B$42=$B6)*(A_Lerngruppen!$T$19:$T$42&lt;G$4)*(A_Lerngruppen!$T$19:$T$42+A_Lerngruppen!$V$19:$V$42&gt;=G$4)*A_Lerngruppen!$U$19:$U$42))</f>
        <v/>
      </c>
      <c r="H6" s="30" t="str">
        <f aca="false">IF($B6="","",SUMPRODUCT((A_Lerngruppen!$B$19:$B$42=$B6)*(A_Lerngruppen!$T$19:$T$42&lt;H$4)*(A_Lerngruppen!$T$19:$T$42+A_Lerngruppen!$V$19:$V$42&gt;=H$4)*A_Lerngruppen!$U$19:$U$42))</f>
        <v/>
      </c>
      <c r="I6" s="30" t="str">
        <f aca="false">IF($B6="","",SUMPRODUCT((A_Lerngruppen!$B$19:$B$42=$B6)*(A_Lerngruppen!$T$19:$T$42&lt;I$4)*(A_Lerngruppen!$T$19:$T$42+A_Lerngruppen!$V$19:$V$42&gt;=I$4)*A_Lerngruppen!$U$19:$U$42))</f>
        <v/>
      </c>
      <c r="J6" s="30" t="str">
        <f aca="false">IF($B6="","",SUMPRODUCT((A_Lerngruppen!$B$19:$B$42=$B6)*(A_Lerngruppen!$T$19:$T$42&lt;J$4)*(A_Lerngruppen!$T$19:$T$42+A_Lerngruppen!$V$19:$V$42&gt;=J$4)*A_Lerngruppen!$U$19:$U$42))</f>
        <v/>
      </c>
      <c r="K6" s="30" t="str">
        <f aca="false">IF($B6="","",SUMPRODUCT((A_Lerngruppen!$B$19:$B$42=$B6)*(A_Lerngruppen!$T$19:$T$42&lt;K$4)*(A_Lerngruppen!$T$19:$T$42+A_Lerngruppen!$V$19:$V$42&gt;=K$4)*A_Lerngruppen!$U$19:$U$42))</f>
        <v/>
      </c>
      <c r="L6" s="30" t="str">
        <f aca="false">IF($B6="","",SUMPRODUCT((A_Lerngruppen!$B$19:$B$42=$B6)*(A_Lerngruppen!$T$19:$T$42&lt;L$4)*(A_Lerngruppen!$T$19:$T$42+A_Lerngruppen!$V$19:$V$42&gt;=L$4)*A_Lerngruppen!$U$19:$U$42))</f>
        <v/>
      </c>
      <c r="M6" s="30" t="str">
        <f aca="false">IF($B6="","",SUMPRODUCT((A_Lerngruppen!$B$19:$B$42=$B6)*(A_Lerngruppen!$T$19:$T$42&lt;M$4)*(A_Lerngruppen!$T$19:$T$42+A_Lerngruppen!$V$19:$V$42&gt;=M$4)*A_Lerngruppen!$U$19:$U$42))</f>
        <v/>
      </c>
      <c r="N6" s="30" t="str">
        <f aca="false">IF($B6="","",SUMPRODUCT((A_Lerngruppen!$B$19:$B$42=$B6)*(A_Lerngruppen!$T$19:$T$42&lt;N$4)*(A_Lerngruppen!$T$19:$T$42+A_Lerngruppen!$V$19:$V$42&gt;=N$4)*A_Lerngruppen!$U$19:$U$42))</f>
        <v/>
      </c>
      <c r="O6" s="30" t="str">
        <f aca="false">IF($B6="","",SUMPRODUCT((A_Lerngruppen!$B$19:$B$42=$B6)*(A_Lerngruppen!$T$19:$T$42&lt;O$4)*(A_Lerngruppen!$T$19:$T$42+A_Lerngruppen!$V$19:$V$42&gt;=O$4)*A_Lerngruppen!$U$19:$U$42))</f>
        <v/>
      </c>
      <c r="P6" s="30" t="str">
        <f aca="false">IF($B6="","",SUMPRODUCT((A_Lerngruppen!$B$19:$B$42=$B6)*(A_Lerngruppen!$T$19:$T$42&lt;P$4)*(A_Lerngruppen!$T$19:$T$42+A_Lerngruppen!$V$19:$V$42&gt;=P$4)*A_Lerngruppen!$U$19:$U$42))</f>
        <v/>
      </c>
      <c r="Q6" s="30" t="str">
        <f aca="false">IF($B6="","",SUMPRODUCT((A_Lerngruppen!$B$19:$B$42=$B6)*(A_Lerngruppen!$T$19:$T$42&lt;Q$4)*(A_Lerngruppen!$T$19:$T$42+A_Lerngruppen!$V$19:$V$42&gt;=Q$4)*A_Lerngruppen!$U$19:$U$42))</f>
        <v/>
      </c>
      <c r="R6" s="30" t="str">
        <f aca="false">IF($B6="","",SUMPRODUCT((A_Lerngruppen!$B$19:$B$42=$B6)*(A_Lerngruppen!$T$19:$T$42&lt;R$4)*(A_Lerngruppen!$T$19:$T$42+A_Lerngruppen!$V$19:$V$42&gt;=R$4)*A_Lerngruppen!$U$19:$U$42))</f>
        <v/>
      </c>
      <c r="S6" s="30" t="str">
        <f aca="false">IF($B6="","",SUMPRODUCT((A_Lerngruppen!$B$19:$B$42=$B6)*(A_Lerngruppen!$T$19:$T$42&lt;S$4)*(A_Lerngruppen!$T$19:$T$42+A_Lerngruppen!$V$19:$V$42&gt;=S$4)*A_Lerngruppen!$U$19:$U$42))</f>
        <v/>
      </c>
      <c r="T6" s="30" t="str">
        <f aca="false">IF($B6="","",SUMPRODUCT((A_Lerngruppen!$B$19:$B$42=$B6)*(A_Lerngruppen!$T$19:$T$42&lt;T$4)*(A_Lerngruppen!$T$19:$T$42+A_Lerngruppen!$V$19:$V$42&gt;=T$4)*A_Lerngruppen!$U$19:$U$42))</f>
        <v/>
      </c>
      <c r="U6" s="30" t="str">
        <f aca="false">IF($B6="","",SUMPRODUCT((A_Lerngruppen!$B$19:$B$42=$B6)*(A_Lerngruppen!$T$19:$T$42&lt;U$4)*(A_Lerngruppen!$T$19:$T$42+A_Lerngruppen!$V$19:$V$42&gt;=U$4)*A_Lerngruppen!$U$19:$U$42))</f>
        <v/>
      </c>
      <c r="V6" s="30" t="str">
        <f aca="false">IF($B6="","",SUMPRODUCT((A_Lerngruppen!$B$19:$B$42=$B6)*(A_Lerngruppen!$T$19:$T$42&lt;V$4)*(A_Lerngruppen!$T$19:$T$42+A_Lerngruppen!$V$19:$V$42&gt;=V$4)*A_Lerngruppen!$U$19:$U$42))</f>
        <v/>
      </c>
      <c r="W6" s="30" t="str">
        <f aca="false">IF($B6="","",SUMPRODUCT((A_Lerngruppen!$B$19:$B$42=$B6)*(A_Lerngruppen!$T$19:$T$42&lt;W$4)*(A_Lerngruppen!$T$19:$T$42+A_Lerngruppen!$V$19:$V$42&gt;=W$4)*A_Lerngruppen!$U$19:$U$42))</f>
        <v/>
      </c>
      <c r="X6" s="30" t="str">
        <f aca="false">IF($B6="","",SUMPRODUCT((A_Lerngruppen!$B$19:$B$42=$B6)*(A_Lerngruppen!$T$19:$T$42&lt;X$4)*(A_Lerngruppen!$T$19:$T$42+A_Lerngruppen!$V$19:$V$42&gt;=X$4)*A_Lerngruppen!$U$19:$U$42))</f>
        <v/>
      </c>
      <c r="Y6" s="30" t="str">
        <f aca="false">IF($B6="","",SUMPRODUCT((A_Lerngruppen!$B$19:$B$42=$B6)*(A_Lerngruppen!$T$19:$T$42&lt;Y$4)*(A_Lerngruppen!$T$19:$T$42+A_Lerngruppen!$V$19:$V$42&gt;=Y$4)*A_Lerngruppen!$U$19:$U$42))</f>
        <v/>
      </c>
      <c r="Z6" s="30" t="str">
        <f aca="false">IF($B6="","",SUMPRODUCT((A_Lerngruppen!$B$19:$B$42=$B6)*(A_Lerngruppen!$T$19:$T$42&lt;Z$4)*(A_Lerngruppen!$T$19:$T$42+A_Lerngruppen!$V$19:$V$42&gt;=Z$4)*A_Lerngruppen!$U$19:$U$42))</f>
        <v/>
      </c>
      <c r="AA6" s="30" t="str">
        <f aca="false">IF($B6="","",SUMPRODUCT((A_Lerngruppen!$B$19:$B$42=$B6)*(A_Lerngruppen!$T$19:$T$42&lt;AA$4)*(A_Lerngruppen!$T$19:$T$42+A_Lerngruppen!$V$19:$V$42&gt;=AA$4)*A_Lerngruppen!$U$19:$U$42))</f>
        <v/>
      </c>
      <c r="AB6" s="30" t="str">
        <f aca="false">IF($B6="","",SUMPRODUCT((A_Lerngruppen!$B$19:$B$42=$B6)*(A_Lerngruppen!$T$19:$T$42&lt;AB$4)*(A_Lerngruppen!$T$19:$T$42+A_Lerngruppen!$V$19:$V$42&gt;=AB$4)*A_Lerngruppen!$U$19:$U$42))</f>
        <v/>
      </c>
      <c r="AC6" s="30" t="str">
        <f aca="false">IF($B6="","",SUMPRODUCT((A_Lerngruppen!$B$19:$B$42=$B6)*(A_Lerngruppen!$T$19:$T$42&lt;AC$4)*(A_Lerngruppen!$T$19:$T$42+A_Lerngruppen!$V$19:$V$42&gt;=AC$4)*A_Lerngruppen!$U$19:$U$42))</f>
        <v/>
      </c>
    </row>
    <row r="7" customFormat="false" ht="15" hidden="false" customHeight="false" outlineLevel="0" collapsed="false">
      <c r="A7" s="29" t="n">
        <v>2</v>
      </c>
      <c r="B7" s="22" t="str">
        <f aca="false">IF(A_Lerngruppen!$B$8="","",A_Lerngruppen!$B$8)</f>
        <v/>
      </c>
      <c r="C7" s="22" t="str">
        <f aca="false">IF(A_Lerngruppen!$C$8="","",A_Lerngruppen!$C$8)</f>
        <v/>
      </c>
      <c r="D7" s="30" t="str">
        <f aca="false">IF($B7="","",SUMPRODUCT((A_Lerngruppen!$B$19:$B$42=$B7)*(A_Lerngruppen!$T$19:$T$42&lt;D$4)*(A_Lerngruppen!$T$19:$T$42+A_Lerngruppen!$V$19:$V$42&gt;=D$4)*A_Lerngruppen!$U$19:$U$42))</f>
        <v/>
      </c>
      <c r="E7" s="30" t="str">
        <f aca="false">IF($B7="","",SUMPRODUCT((A_Lerngruppen!$B$19:$B$42=$B7)*(A_Lerngruppen!$T$19:$T$42&lt;E$4)*(A_Lerngruppen!$T$19:$T$42+A_Lerngruppen!$V$19:$V$42&gt;=E$4)*A_Lerngruppen!$U$19:$U$42))</f>
        <v/>
      </c>
      <c r="F7" s="30" t="str">
        <f aca="false">IF($B7="","",SUMPRODUCT((A_Lerngruppen!$B$19:$B$42=$B7)*(A_Lerngruppen!$T$19:$T$42&lt;F$4)*(A_Lerngruppen!$T$19:$T$42+A_Lerngruppen!$V$19:$V$42&gt;=F$4)*A_Lerngruppen!$U$19:$U$42))</f>
        <v/>
      </c>
      <c r="G7" s="30" t="str">
        <f aca="false">IF($B7="","",SUMPRODUCT((A_Lerngruppen!$B$19:$B$42=$B7)*(A_Lerngruppen!$T$19:$T$42&lt;G$4)*(A_Lerngruppen!$T$19:$T$42+A_Lerngruppen!$V$19:$V$42&gt;=G$4)*A_Lerngruppen!$U$19:$U$42))</f>
        <v/>
      </c>
      <c r="H7" s="30" t="str">
        <f aca="false">IF($B7="","",SUMPRODUCT((A_Lerngruppen!$B$19:$B$42=$B7)*(A_Lerngruppen!$T$19:$T$42&lt;H$4)*(A_Lerngruppen!$T$19:$T$42+A_Lerngruppen!$V$19:$V$42&gt;=H$4)*A_Lerngruppen!$U$19:$U$42))</f>
        <v/>
      </c>
      <c r="I7" s="30" t="str">
        <f aca="false">IF($B7="","",SUMPRODUCT((A_Lerngruppen!$B$19:$B$42=$B7)*(A_Lerngruppen!$T$19:$T$42&lt;I$4)*(A_Lerngruppen!$T$19:$T$42+A_Lerngruppen!$V$19:$V$42&gt;=I$4)*A_Lerngruppen!$U$19:$U$42))</f>
        <v/>
      </c>
      <c r="J7" s="30" t="str">
        <f aca="false">IF($B7="","",SUMPRODUCT((A_Lerngruppen!$B$19:$B$42=$B7)*(A_Lerngruppen!$T$19:$T$42&lt;J$4)*(A_Lerngruppen!$T$19:$T$42+A_Lerngruppen!$V$19:$V$42&gt;=J$4)*A_Lerngruppen!$U$19:$U$42))</f>
        <v/>
      </c>
      <c r="K7" s="30" t="str">
        <f aca="false">IF($B7="","",SUMPRODUCT((A_Lerngruppen!$B$19:$B$42=$B7)*(A_Lerngruppen!$T$19:$T$42&lt;K$4)*(A_Lerngruppen!$T$19:$T$42+A_Lerngruppen!$V$19:$V$42&gt;=K$4)*A_Lerngruppen!$U$19:$U$42))</f>
        <v/>
      </c>
      <c r="L7" s="30" t="str">
        <f aca="false">IF($B7="","",SUMPRODUCT((A_Lerngruppen!$B$19:$B$42=$B7)*(A_Lerngruppen!$T$19:$T$42&lt;L$4)*(A_Lerngruppen!$T$19:$T$42+A_Lerngruppen!$V$19:$V$42&gt;=L$4)*A_Lerngruppen!$U$19:$U$42))</f>
        <v/>
      </c>
      <c r="M7" s="30" t="str">
        <f aca="false">IF($B7="","",SUMPRODUCT((A_Lerngruppen!$B$19:$B$42=$B7)*(A_Lerngruppen!$T$19:$T$42&lt;M$4)*(A_Lerngruppen!$T$19:$T$42+A_Lerngruppen!$V$19:$V$42&gt;=M$4)*A_Lerngruppen!$U$19:$U$42))</f>
        <v/>
      </c>
      <c r="N7" s="30" t="str">
        <f aca="false">IF($B7="","",SUMPRODUCT((A_Lerngruppen!$B$19:$B$42=$B7)*(A_Lerngruppen!$T$19:$T$42&lt;N$4)*(A_Lerngruppen!$T$19:$T$42+A_Lerngruppen!$V$19:$V$42&gt;=N$4)*A_Lerngruppen!$U$19:$U$42))</f>
        <v/>
      </c>
      <c r="O7" s="30" t="str">
        <f aca="false">IF($B7="","",SUMPRODUCT((A_Lerngruppen!$B$19:$B$42=$B7)*(A_Lerngruppen!$T$19:$T$42&lt;O$4)*(A_Lerngruppen!$T$19:$T$42+A_Lerngruppen!$V$19:$V$42&gt;=O$4)*A_Lerngruppen!$U$19:$U$42))</f>
        <v/>
      </c>
      <c r="P7" s="30" t="str">
        <f aca="false">IF($B7="","",SUMPRODUCT((A_Lerngruppen!$B$19:$B$42=$B7)*(A_Lerngruppen!$T$19:$T$42&lt;P$4)*(A_Lerngruppen!$T$19:$T$42+A_Lerngruppen!$V$19:$V$42&gt;=P$4)*A_Lerngruppen!$U$19:$U$42))</f>
        <v/>
      </c>
      <c r="Q7" s="30" t="str">
        <f aca="false">IF($B7="","",SUMPRODUCT((A_Lerngruppen!$B$19:$B$42=$B7)*(A_Lerngruppen!$T$19:$T$42&lt;Q$4)*(A_Lerngruppen!$T$19:$T$42+A_Lerngruppen!$V$19:$V$42&gt;=Q$4)*A_Lerngruppen!$U$19:$U$42))</f>
        <v/>
      </c>
      <c r="R7" s="30" t="str">
        <f aca="false">IF($B7="","",SUMPRODUCT((A_Lerngruppen!$B$19:$B$42=$B7)*(A_Lerngruppen!$T$19:$T$42&lt;R$4)*(A_Lerngruppen!$T$19:$T$42+A_Lerngruppen!$V$19:$V$42&gt;=R$4)*A_Lerngruppen!$U$19:$U$42))</f>
        <v/>
      </c>
      <c r="S7" s="30" t="str">
        <f aca="false">IF($B7="","",SUMPRODUCT((A_Lerngruppen!$B$19:$B$42=$B7)*(A_Lerngruppen!$T$19:$T$42&lt;S$4)*(A_Lerngruppen!$T$19:$T$42+A_Lerngruppen!$V$19:$V$42&gt;=S$4)*A_Lerngruppen!$U$19:$U$42))</f>
        <v/>
      </c>
      <c r="T7" s="30" t="str">
        <f aca="false">IF($B7="","",SUMPRODUCT((A_Lerngruppen!$B$19:$B$42=$B7)*(A_Lerngruppen!$T$19:$T$42&lt;T$4)*(A_Lerngruppen!$T$19:$T$42+A_Lerngruppen!$V$19:$V$42&gt;=T$4)*A_Lerngruppen!$U$19:$U$42))</f>
        <v/>
      </c>
      <c r="U7" s="30" t="str">
        <f aca="false">IF($B7="","",SUMPRODUCT((A_Lerngruppen!$B$19:$B$42=$B7)*(A_Lerngruppen!$T$19:$T$42&lt;U$4)*(A_Lerngruppen!$T$19:$T$42+A_Lerngruppen!$V$19:$V$42&gt;=U$4)*A_Lerngruppen!$U$19:$U$42))</f>
        <v/>
      </c>
      <c r="V7" s="30" t="str">
        <f aca="false">IF($B7="","",SUMPRODUCT((A_Lerngruppen!$B$19:$B$42=$B7)*(A_Lerngruppen!$T$19:$T$42&lt;V$4)*(A_Lerngruppen!$T$19:$T$42+A_Lerngruppen!$V$19:$V$42&gt;=V$4)*A_Lerngruppen!$U$19:$U$42))</f>
        <v/>
      </c>
      <c r="W7" s="30" t="str">
        <f aca="false">IF($B7="","",SUMPRODUCT((A_Lerngruppen!$B$19:$B$42=$B7)*(A_Lerngruppen!$T$19:$T$42&lt;W$4)*(A_Lerngruppen!$T$19:$T$42+A_Lerngruppen!$V$19:$V$42&gt;=W$4)*A_Lerngruppen!$U$19:$U$42))</f>
        <v/>
      </c>
      <c r="X7" s="30" t="str">
        <f aca="false">IF($B7="","",SUMPRODUCT((A_Lerngruppen!$B$19:$B$42=$B7)*(A_Lerngruppen!$T$19:$T$42&lt;X$4)*(A_Lerngruppen!$T$19:$T$42+A_Lerngruppen!$V$19:$V$42&gt;=X$4)*A_Lerngruppen!$U$19:$U$42))</f>
        <v/>
      </c>
      <c r="Y7" s="30" t="str">
        <f aca="false">IF($B7="","",SUMPRODUCT((A_Lerngruppen!$B$19:$B$42=$B7)*(A_Lerngruppen!$T$19:$T$42&lt;Y$4)*(A_Lerngruppen!$T$19:$T$42+A_Lerngruppen!$V$19:$V$42&gt;=Y$4)*A_Lerngruppen!$U$19:$U$42))</f>
        <v/>
      </c>
      <c r="Z7" s="30" t="str">
        <f aca="false">IF($B7="","",SUMPRODUCT((A_Lerngruppen!$B$19:$B$42=$B7)*(A_Lerngruppen!$T$19:$T$42&lt;Z$4)*(A_Lerngruppen!$T$19:$T$42+A_Lerngruppen!$V$19:$V$42&gt;=Z$4)*A_Lerngruppen!$U$19:$U$42))</f>
        <v/>
      </c>
      <c r="AA7" s="30" t="str">
        <f aca="false">IF($B7="","",SUMPRODUCT((A_Lerngruppen!$B$19:$B$42=$B7)*(A_Lerngruppen!$T$19:$T$42&lt;AA$4)*(A_Lerngruppen!$T$19:$T$42+A_Lerngruppen!$V$19:$V$42&gt;=AA$4)*A_Lerngruppen!$U$19:$U$42))</f>
        <v/>
      </c>
      <c r="AB7" s="30" t="str">
        <f aca="false">IF($B7="","",SUMPRODUCT((A_Lerngruppen!$B$19:$B$42=$B7)*(A_Lerngruppen!$T$19:$T$42&lt;AB$4)*(A_Lerngruppen!$T$19:$T$42+A_Lerngruppen!$V$19:$V$42&gt;=AB$4)*A_Lerngruppen!$U$19:$U$42))</f>
        <v/>
      </c>
      <c r="AC7" s="30" t="str">
        <f aca="false">IF($B7="","",SUMPRODUCT((A_Lerngruppen!$B$19:$B$42=$B7)*(A_Lerngruppen!$T$19:$T$42&lt;AC$4)*(A_Lerngruppen!$T$19:$T$42+A_Lerngruppen!$V$19:$V$42&gt;=AC$4)*A_Lerngruppen!$U$19:$U$42))</f>
        <v/>
      </c>
    </row>
    <row r="8" customFormat="false" ht="15" hidden="false" customHeight="false" outlineLevel="0" collapsed="false">
      <c r="A8" s="29" t="n">
        <v>3</v>
      </c>
      <c r="B8" s="22" t="str">
        <f aca="false">IF(A_Lerngruppen!$B$9="","",A_Lerngruppen!$B$9)</f>
        <v/>
      </c>
      <c r="C8" s="22" t="str">
        <f aca="false">IF(A_Lerngruppen!$C$9="","",A_Lerngruppen!$C$9)</f>
        <v/>
      </c>
      <c r="D8" s="30" t="str">
        <f aca="false">IF($B8="","",SUMPRODUCT((A_Lerngruppen!$B$19:$B$42=$B8)*(A_Lerngruppen!$T$19:$T$42&lt;D$4)*(A_Lerngruppen!$T$19:$T$42+A_Lerngruppen!$V$19:$V$42&gt;=D$4)*A_Lerngruppen!$U$19:$U$42))</f>
        <v/>
      </c>
      <c r="E8" s="30" t="str">
        <f aca="false">IF($B8="","",SUMPRODUCT((A_Lerngruppen!$B$19:$B$42=$B8)*(A_Lerngruppen!$T$19:$T$42&lt;E$4)*(A_Lerngruppen!$T$19:$T$42+A_Lerngruppen!$V$19:$V$42&gt;=E$4)*A_Lerngruppen!$U$19:$U$42))</f>
        <v/>
      </c>
      <c r="F8" s="30" t="str">
        <f aca="false">IF($B8="","",SUMPRODUCT((A_Lerngruppen!$B$19:$B$42=$B8)*(A_Lerngruppen!$T$19:$T$42&lt;F$4)*(A_Lerngruppen!$T$19:$T$42+A_Lerngruppen!$V$19:$V$42&gt;=F$4)*A_Lerngruppen!$U$19:$U$42))</f>
        <v/>
      </c>
      <c r="G8" s="30" t="str">
        <f aca="false">IF($B8="","",SUMPRODUCT((A_Lerngruppen!$B$19:$B$42=$B8)*(A_Lerngruppen!$T$19:$T$42&lt;G$4)*(A_Lerngruppen!$T$19:$T$42+A_Lerngruppen!$V$19:$V$42&gt;=G$4)*A_Lerngruppen!$U$19:$U$42))</f>
        <v/>
      </c>
      <c r="H8" s="30" t="str">
        <f aca="false">IF($B8="","",SUMPRODUCT((A_Lerngruppen!$B$19:$B$42=$B8)*(A_Lerngruppen!$T$19:$T$42&lt;H$4)*(A_Lerngruppen!$T$19:$T$42+A_Lerngruppen!$V$19:$V$42&gt;=H$4)*A_Lerngruppen!$U$19:$U$42))</f>
        <v/>
      </c>
      <c r="I8" s="30" t="str">
        <f aca="false">IF($B8="","",SUMPRODUCT((A_Lerngruppen!$B$19:$B$42=$B8)*(A_Lerngruppen!$T$19:$T$42&lt;I$4)*(A_Lerngruppen!$T$19:$T$42+A_Lerngruppen!$V$19:$V$42&gt;=I$4)*A_Lerngruppen!$U$19:$U$42))</f>
        <v/>
      </c>
      <c r="J8" s="30" t="str">
        <f aca="false">IF($B8="","",SUMPRODUCT((A_Lerngruppen!$B$19:$B$42=$B8)*(A_Lerngruppen!$T$19:$T$42&lt;J$4)*(A_Lerngruppen!$T$19:$T$42+A_Lerngruppen!$V$19:$V$42&gt;=J$4)*A_Lerngruppen!$U$19:$U$42))</f>
        <v/>
      </c>
      <c r="K8" s="30" t="str">
        <f aca="false">IF($B8="","",SUMPRODUCT((A_Lerngruppen!$B$19:$B$42=$B8)*(A_Lerngruppen!$T$19:$T$42&lt;K$4)*(A_Lerngruppen!$T$19:$T$42+A_Lerngruppen!$V$19:$V$42&gt;=K$4)*A_Lerngruppen!$U$19:$U$42))</f>
        <v/>
      </c>
      <c r="L8" s="30" t="str">
        <f aca="false">IF($B8="","",SUMPRODUCT((A_Lerngruppen!$B$19:$B$42=$B8)*(A_Lerngruppen!$T$19:$T$42&lt;L$4)*(A_Lerngruppen!$T$19:$T$42+A_Lerngruppen!$V$19:$V$42&gt;=L$4)*A_Lerngruppen!$U$19:$U$42))</f>
        <v/>
      </c>
      <c r="M8" s="30" t="str">
        <f aca="false">IF($B8="","",SUMPRODUCT((A_Lerngruppen!$B$19:$B$42=$B8)*(A_Lerngruppen!$T$19:$T$42&lt;M$4)*(A_Lerngruppen!$T$19:$T$42+A_Lerngruppen!$V$19:$V$42&gt;=M$4)*A_Lerngruppen!$U$19:$U$42))</f>
        <v/>
      </c>
      <c r="N8" s="30" t="str">
        <f aca="false">IF($B8="","",SUMPRODUCT((A_Lerngruppen!$B$19:$B$42=$B8)*(A_Lerngruppen!$T$19:$T$42&lt;N$4)*(A_Lerngruppen!$T$19:$T$42+A_Lerngruppen!$V$19:$V$42&gt;=N$4)*A_Lerngruppen!$U$19:$U$42))</f>
        <v/>
      </c>
      <c r="O8" s="30" t="str">
        <f aca="false">IF($B8="","",SUMPRODUCT((A_Lerngruppen!$B$19:$B$42=$B8)*(A_Lerngruppen!$T$19:$T$42&lt;O$4)*(A_Lerngruppen!$T$19:$T$42+A_Lerngruppen!$V$19:$V$42&gt;=O$4)*A_Lerngruppen!$U$19:$U$42))</f>
        <v/>
      </c>
      <c r="P8" s="30" t="str">
        <f aca="false">IF($B8="","",SUMPRODUCT((A_Lerngruppen!$B$19:$B$42=$B8)*(A_Lerngruppen!$T$19:$T$42&lt;P$4)*(A_Lerngruppen!$T$19:$T$42+A_Lerngruppen!$V$19:$V$42&gt;=P$4)*A_Lerngruppen!$U$19:$U$42))</f>
        <v/>
      </c>
      <c r="Q8" s="30" t="str">
        <f aca="false">IF($B8="","",SUMPRODUCT((A_Lerngruppen!$B$19:$B$42=$B8)*(A_Lerngruppen!$T$19:$T$42&lt;Q$4)*(A_Lerngruppen!$T$19:$T$42+A_Lerngruppen!$V$19:$V$42&gt;=Q$4)*A_Lerngruppen!$U$19:$U$42))</f>
        <v/>
      </c>
      <c r="R8" s="30" t="str">
        <f aca="false">IF($B8="","",SUMPRODUCT((A_Lerngruppen!$B$19:$B$42=$B8)*(A_Lerngruppen!$T$19:$T$42&lt;R$4)*(A_Lerngruppen!$T$19:$T$42+A_Lerngruppen!$V$19:$V$42&gt;=R$4)*A_Lerngruppen!$U$19:$U$42))</f>
        <v/>
      </c>
      <c r="S8" s="30" t="str">
        <f aca="false">IF($B8="","",SUMPRODUCT((A_Lerngruppen!$B$19:$B$42=$B8)*(A_Lerngruppen!$T$19:$T$42&lt;S$4)*(A_Lerngruppen!$T$19:$T$42+A_Lerngruppen!$V$19:$V$42&gt;=S$4)*A_Lerngruppen!$U$19:$U$42))</f>
        <v/>
      </c>
      <c r="T8" s="30" t="str">
        <f aca="false">IF($B8="","",SUMPRODUCT((A_Lerngruppen!$B$19:$B$42=$B8)*(A_Lerngruppen!$T$19:$T$42&lt;T$4)*(A_Lerngruppen!$T$19:$T$42+A_Lerngruppen!$V$19:$V$42&gt;=T$4)*A_Lerngruppen!$U$19:$U$42))</f>
        <v/>
      </c>
      <c r="U8" s="30" t="str">
        <f aca="false">IF($B8="","",SUMPRODUCT((A_Lerngruppen!$B$19:$B$42=$B8)*(A_Lerngruppen!$T$19:$T$42&lt;U$4)*(A_Lerngruppen!$T$19:$T$42+A_Lerngruppen!$V$19:$V$42&gt;=U$4)*A_Lerngruppen!$U$19:$U$42))</f>
        <v/>
      </c>
      <c r="V8" s="30" t="str">
        <f aca="false">IF($B8="","",SUMPRODUCT((A_Lerngruppen!$B$19:$B$42=$B8)*(A_Lerngruppen!$T$19:$T$42&lt;V$4)*(A_Lerngruppen!$T$19:$T$42+A_Lerngruppen!$V$19:$V$42&gt;=V$4)*A_Lerngruppen!$U$19:$U$42))</f>
        <v/>
      </c>
      <c r="W8" s="30" t="str">
        <f aca="false">IF($B8="","",SUMPRODUCT((A_Lerngruppen!$B$19:$B$42=$B8)*(A_Lerngruppen!$T$19:$T$42&lt;W$4)*(A_Lerngruppen!$T$19:$T$42+A_Lerngruppen!$V$19:$V$42&gt;=W$4)*A_Lerngruppen!$U$19:$U$42))</f>
        <v/>
      </c>
      <c r="X8" s="30" t="str">
        <f aca="false">IF($B8="","",SUMPRODUCT((A_Lerngruppen!$B$19:$B$42=$B8)*(A_Lerngruppen!$T$19:$T$42&lt;X$4)*(A_Lerngruppen!$T$19:$T$42+A_Lerngruppen!$V$19:$V$42&gt;=X$4)*A_Lerngruppen!$U$19:$U$42))</f>
        <v/>
      </c>
      <c r="Y8" s="30" t="str">
        <f aca="false">IF($B8="","",SUMPRODUCT((A_Lerngruppen!$B$19:$B$42=$B8)*(A_Lerngruppen!$T$19:$T$42&lt;Y$4)*(A_Lerngruppen!$T$19:$T$42+A_Lerngruppen!$V$19:$V$42&gt;=Y$4)*A_Lerngruppen!$U$19:$U$42))</f>
        <v/>
      </c>
      <c r="Z8" s="30" t="str">
        <f aca="false">IF($B8="","",SUMPRODUCT((A_Lerngruppen!$B$19:$B$42=$B8)*(A_Lerngruppen!$T$19:$T$42&lt;Z$4)*(A_Lerngruppen!$T$19:$T$42+A_Lerngruppen!$V$19:$V$42&gt;=Z$4)*A_Lerngruppen!$U$19:$U$42))</f>
        <v/>
      </c>
      <c r="AA8" s="30" t="str">
        <f aca="false">IF($B8="","",SUMPRODUCT((A_Lerngruppen!$B$19:$B$42=$B8)*(A_Lerngruppen!$T$19:$T$42&lt;AA$4)*(A_Lerngruppen!$T$19:$T$42+A_Lerngruppen!$V$19:$V$42&gt;=AA$4)*A_Lerngruppen!$U$19:$U$42))</f>
        <v/>
      </c>
      <c r="AB8" s="30" t="str">
        <f aca="false">IF($B8="","",SUMPRODUCT((A_Lerngruppen!$B$19:$B$42=$B8)*(A_Lerngruppen!$T$19:$T$42&lt;AB$4)*(A_Lerngruppen!$T$19:$T$42+A_Lerngruppen!$V$19:$V$42&gt;=AB$4)*A_Lerngruppen!$U$19:$U$42))</f>
        <v/>
      </c>
      <c r="AC8" s="30" t="str">
        <f aca="false">IF($B8="","",SUMPRODUCT((A_Lerngruppen!$B$19:$B$42=$B8)*(A_Lerngruppen!$T$19:$T$42&lt;AC$4)*(A_Lerngruppen!$T$19:$T$42+A_Lerngruppen!$V$19:$V$42&gt;=AC$4)*A_Lerngruppen!$U$19:$U$42))</f>
        <v/>
      </c>
    </row>
    <row r="9" customFormat="false" ht="15" hidden="false" customHeight="false" outlineLevel="0" collapsed="false">
      <c r="A9" s="29" t="n">
        <v>4</v>
      </c>
      <c r="B9" s="22" t="str">
        <f aca="false">IF(A_Lerngruppen!$B$10="","",A_Lerngruppen!$B$10)</f>
        <v/>
      </c>
      <c r="C9" s="22" t="str">
        <f aca="false">IF(A_Lerngruppen!$C$10="","",A_Lerngruppen!$C$10)</f>
        <v/>
      </c>
      <c r="D9" s="30" t="str">
        <f aca="false">IF($B9="","",SUMPRODUCT((A_Lerngruppen!$B$19:$B$42=$B9)*(A_Lerngruppen!$T$19:$T$42&lt;D$4)*(A_Lerngruppen!$T$19:$T$42+A_Lerngruppen!$V$19:$V$42&gt;=D$4)*A_Lerngruppen!$U$19:$U$42))</f>
        <v/>
      </c>
      <c r="E9" s="30" t="str">
        <f aca="false">IF($B9="","",SUMPRODUCT((A_Lerngruppen!$B$19:$B$42=$B9)*(A_Lerngruppen!$T$19:$T$42&lt;E$4)*(A_Lerngruppen!$T$19:$T$42+A_Lerngruppen!$V$19:$V$42&gt;=E$4)*A_Lerngruppen!$U$19:$U$42))</f>
        <v/>
      </c>
      <c r="F9" s="30" t="str">
        <f aca="false">IF($B9="","",SUMPRODUCT((A_Lerngruppen!$B$19:$B$42=$B9)*(A_Lerngruppen!$T$19:$T$42&lt;F$4)*(A_Lerngruppen!$T$19:$T$42+A_Lerngruppen!$V$19:$V$42&gt;=F$4)*A_Lerngruppen!$U$19:$U$42))</f>
        <v/>
      </c>
      <c r="G9" s="30" t="str">
        <f aca="false">IF($B9="","",SUMPRODUCT((A_Lerngruppen!$B$19:$B$42=$B9)*(A_Lerngruppen!$T$19:$T$42&lt;G$4)*(A_Lerngruppen!$T$19:$T$42+A_Lerngruppen!$V$19:$V$42&gt;=G$4)*A_Lerngruppen!$U$19:$U$42))</f>
        <v/>
      </c>
      <c r="H9" s="30" t="str">
        <f aca="false">IF($B9="","",SUMPRODUCT((A_Lerngruppen!$B$19:$B$42=$B9)*(A_Lerngruppen!$T$19:$T$42&lt;H$4)*(A_Lerngruppen!$T$19:$T$42+A_Lerngruppen!$V$19:$V$42&gt;=H$4)*A_Lerngruppen!$U$19:$U$42))</f>
        <v/>
      </c>
      <c r="I9" s="30" t="str">
        <f aca="false">IF($B9="","",SUMPRODUCT((A_Lerngruppen!$B$19:$B$42=$B9)*(A_Lerngruppen!$T$19:$T$42&lt;I$4)*(A_Lerngruppen!$T$19:$T$42+A_Lerngruppen!$V$19:$V$42&gt;=I$4)*A_Lerngruppen!$U$19:$U$42))</f>
        <v/>
      </c>
      <c r="J9" s="30" t="str">
        <f aca="false">IF($B9="","",SUMPRODUCT((A_Lerngruppen!$B$19:$B$42=$B9)*(A_Lerngruppen!$T$19:$T$42&lt;J$4)*(A_Lerngruppen!$T$19:$T$42+A_Lerngruppen!$V$19:$V$42&gt;=J$4)*A_Lerngruppen!$U$19:$U$42))</f>
        <v/>
      </c>
      <c r="K9" s="30" t="str">
        <f aca="false">IF($B9="","",SUMPRODUCT((A_Lerngruppen!$B$19:$B$42=$B9)*(A_Lerngruppen!$T$19:$T$42&lt;K$4)*(A_Lerngruppen!$T$19:$T$42+A_Lerngruppen!$V$19:$V$42&gt;=K$4)*A_Lerngruppen!$U$19:$U$42))</f>
        <v/>
      </c>
      <c r="L9" s="30" t="str">
        <f aca="false">IF($B9="","",SUMPRODUCT((A_Lerngruppen!$B$19:$B$42=$B9)*(A_Lerngruppen!$T$19:$T$42&lt;L$4)*(A_Lerngruppen!$T$19:$T$42+A_Lerngruppen!$V$19:$V$42&gt;=L$4)*A_Lerngruppen!$U$19:$U$42))</f>
        <v/>
      </c>
      <c r="M9" s="30" t="str">
        <f aca="false">IF($B9="","",SUMPRODUCT((A_Lerngruppen!$B$19:$B$42=$B9)*(A_Lerngruppen!$T$19:$T$42&lt;M$4)*(A_Lerngruppen!$T$19:$T$42+A_Lerngruppen!$V$19:$V$42&gt;=M$4)*A_Lerngruppen!$U$19:$U$42))</f>
        <v/>
      </c>
      <c r="N9" s="30" t="str">
        <f aca="false">IF($B9="","",SUMPRODUCT((A_Lerngruppen!$B$19:$B$42=$B9)*(A_Lerngruppen!$T$19:$T$42&lt;N$4)*(A_Lerngruppen!$T$19:$T$42+A_Lerngruppen!$V$19:$V$42&gt;=N$4)*A_Lerngruppen!$U$19:$U$42))</f>
        <v/>
      </c>
      <c r="O9" s="30" t="str">
        <f aca="false">IF($B9="","",SUMPRODUCT((A_Lerngruppen!$B$19:$B$42=$B9)*(A_Lerngruppen!$T$19:$T$42&lt;O$4)*(A_Lerngruppen!$T$19:$T$42+A_Lerngruppen!$V$19:$V$42&gt;=O$4)*A_Lerngruppen!$U$19:$U$42))</f>
        <v/>
      </c>
      <c r="P9" s="30" t="str">
        <f aca="false">IF($B9="","",SUMPRODUCT((A_Lerngruppen!$B$19:$B$42=$B9)*(A_Lerngruppen!$T$19:$T$42&lt;P$4)*(A_Lerngruppen!$T$19:$T$42+A_Lerngruppen!$V$19:$V$42&gt;=P$4)*A_Lerngruppen!$U$19:$U$42))</f>
        <v/>
      </c>
      <c r="Q9" s="30" t="str">
        <f aca="false">IF($B9="","",SUMPRODUCT((A_Lerngruppen!$B$19:$B$42=$B9)*(A_Lerngruppen!$T$19:$T$42&lt;Q$4)*(A_Lerngruppen!$T$19:$T$42+A_Lerngruppen!$V$19:$V$42&gt;=Q$4)*A_Lerngruppen!$U$19:$U$42))</f>
        <v/>
      </c>
      <c r="R9" s="30" t="str">
        <f aca="false">IF($B9="","",SUMPRODUCT((A_Lerngruppen!$B$19:$B$42=$B9)*(A_Lerngruppen!$T$19:$T$42&lt;R$4)*(A_Lerngruppen!$T$19:$T$42+A_Lerngruppen!$V$19:$V$42&gt;=R$4)*A_Lerngruppen!$U$19:$U$42))</f>
        <v/>
      </c>
      <c r="S9" s="30" t="str">
        <f aca="false">IF($B9="","",SUMPRODUCT((A_Lerngruppen!$B$19:$B$42=$B9)*(A_Lerngruppen!$T$19:$T$42&lt;S$4)*(A_Lerngruppen!$T$19:$T$42+A_Lerngruppen!$V$19:$V$42&gt;=S$4)*A_Lerngruppen!$U$19:$U$42))</f>
        <v/>
      </c>
      <c r="T9" s="30" t="str">
        <f aca="false">IF($B9="","",SUMPRODUCT((A_Lerngruppen!$B$19:$B$42=$B9)*(A_Lerngruppen!$T$19:$T$42&lt;T$4)*(A_Lerngruppen!$T$19:$T$42+A_Lerngruppen!$V$19:$V$42&gt;=T$4)*A_Lerngruppen!$U$19:$U$42))</f>
        <v/>
      </c>
      <c r="U9" s="30" t="str">
        <f aca="false">IF($B9="","",SUMPRODUCT((A_Lerngruppen!$B$19:$B$42=$B9)*(A_Lerngruppen!$T$19:$T$42&lt;U$4)*(A_Lerngruppen!$T$19:$T$42+A_Lerngruppen!$V$19:$V$42&gt;=U$4)*A_Lerngruppen!$U$19:$U$42))</f>
        <v/>
      </c>
      <c r="V9" s="30" t="str">
        <f aca="false">IF($B9="","",SUMPRODUCT((A_Lerngruppen!$B$19:$B$42=$B9)*(A_Lerngruppen!$T$19:$T$42&lt;V$4)*(A_Lerngruppen!$T$19:$T$42+A_Lerngruppen!$V$19:$V$42&gt;=V$4)*A_Lerngruppen!$U$19:$U$42))</f>
        <v/>
      </c>
      <c r="W9" s="30" t="str">
        <f aca="false">IF($B9="","",SUMPRODUCT((A_Lerngruppen!$B$19:$B$42=$B9)*(A_Lerngruppen!$T$19:$T$42&lt;W$4)*(A_Lerngruppen!$T$19:$T$42+A_Lerngruppen!$V$19:$V$42&gt;=W$4)*A_Lerngruppen!$U$19:$U$42))</f>
        <v/>
      </c>
      <c r="X9" s="30" t="str">
        <f aca="false">IF($B9="","",SUMPRODUCT((A_Lerngruppen!$B$19:$B$42=$B9)*(A_Lerngruppen!$T$19:$T$42&lt;X$4)*(A_Lerngruppen!$T$19:$T$42+A_Lerngruppen!$V$19:$V$42&gt;=X$4)*A_Lerngruppen!$U$19:$U$42))</f>
        <v/>
      </c>
      <c r="Y9" s="30" t="str">
        <f aca="false">IF($B9="","",SUMPRODUCT((A_Lerngruppen!$B$19:$B$42=$B9)*(A_Lerngruppen!$T$19:$T$42&lt;Y$4)*(A_Lerngruppen!$T$19:$T$42+A_Lerngruppen!$V$19:$V$42&gt;=Y$4)*A_Lerngruppen!$U$19:$U$42))</f>
        <v/>
      </c>
      <c r="Z9" s="30" t="str">
        <f aca="false">IF($B9="","",SUMPRODUCT((A_Lerngruppen!$B$19:$B$42=$B9)*(A_Lerngruppen!$T$19:$T$42&lt;Z$4)*(A_Lerngruppen!$T$19:$T$42+A_Lerngruppen!$V$19:$V$42&gt;=Z$4)*A_Lerngruppen!$U$19:$U$42))</f>
        <v/>
      </c>
      <c r="AA9" s="30" t="str">
        <f aca="false">IF($B9="","",SUMPRODUCT((A_Lerngruppen!$B$19:$B$42=$B9)*(A_Lerngruppen!$T$19:$T$42&lt;AA$4)*(A_Lerngruppen!$T$19:$T$42+A_Lerngruppen!$V$19:$V$42&gt;=AA$4)*A_Lerngruppen!$U$19:$U$42))</f>
        <v/>
      </c>
      <c r="AB9" s="30" t="str">
        <f aca="false">IF($B9="","",SUMPRODUCT((A_Lerngruppen!$B$19:$B$42=$B9)*(A_Lerngruppen!$T$19:$T$42&lt;AB$4)*(A_Lerngruppen!$T$19:$T$42+A_Lerngruppen!$V$19:$V$42&gt;=AB$4)*A_Lerngruppen!$U$19:$U$42))</f>
        <v/>
      </c>
      <c r="AC9" s="30" t="str">
        <f aca="false">IF($B9="","",SUMPRODUCT((A_Lerngruppen!$B$19:$B$42=$B9)*(A_Lerngruppen!$T$19:$T$42&lt;AC$4)*(A_Lerngruppen!$T$19:$T$42+A_Lerngruppen!$V$19:$V$42&gt;=AC$4)*A_Lerngruppen!$U$19:$U$42))</f>
        <v/>
      </c>
    </row>
    <row r="10" customFormat="false" ht="15" hidden="false" customHeight="false" outlineLevel="0" collapsed="false">
      <c r="A10" s="29" t="n">
        <v>5</v>
      </c>
      <c r="B10" s="22" t="str">
        <f aca="false">IF(A_Lerngruppen!$B$11="","",A_Lerngruppen!$B$11)</f>
        <v/>
      </c>
      <c r="C10" s="22" t="str">
        <f aca="false">IF(A_Lerngruppen!$C$11="","",A_Lerngruppen!$C$11)</f>
        <v/>
      </c>
      <c r="D10" s="30" t="str">
        <f aca="false">IF($B10="","",SUMPRODUCT((A_Lerngruppen!$B$19:$B$42=$B10)*(A_Lerngruppen!$T$19:$T$42&lt;D$4)*(A_Lerngruppen!$T$19:$T$42+A_Lerngruppen!$V$19:$V$42&gt;=D$4)*A_Lerngruppen!$U$19:$U$42))</f>
        <v/>
      </c>
      <c r="E10" s="30" t="str">
        <f aca="false">IF($B10="","",SUMPRODUCT((A_Lerngruppen!$B$19:$B$42=$B10)*(A_Lerngruppen!$T$19:$T$42&lt;E$4)*(A_Lerngruppen!$T$19:$T$42+A_Lerngruppen!$V$19:$V$42&gt;=E$4)*A_Lerngruppen!$U$19:$U$42))</f>
        <v/>
      </c>
      <c r="F10" s="30" t="str">
        <f aca="false">IF($B10="","",SUMPRODUCT((A_Lerngruppen!$B$19:$B$42=$B10)*(A_Lerngruppen!$T$19:$T$42&lt;F$4)*(A_Lerngruppen!$T$19:$T$42+A_Lerngruppen!$V$19:$V$42&gt;=F$4)*A_Lerngruppen!$U$19:$U$42))</f>
        <v/>
      </c>
      <c r="G10" s="30" t="str">
        <f aca="false">IF($B10="","",SUMPRODUCT((A_Lerngruppen!$B$19:$B$42=$B10)*(A_Lerngruppen!$T$19:$T$42&lt;G$4)*(A_Lerngruppen!$T$19:$T$42+A_Lerngruppen!$V$19:$V$42&gt;=G$4)*A_Lerngruppen!$U$19:$U$42))</f>
        <v/>
      </c>
      <c r="H10" s="30" t="str">
        <f aca="false">IF($B10="","",SUMPRODUCT((A_Lerngruppen!$B$19:$B$42=$B10)*(A_Lerngruppen!$T$19:$T$42&lt;H$4)*(A_Lerngruppen!$T$19:$T$42+A_Lerngruppen!$V$19:$V$42&gt;=H$4)*A_Lerngruppen!$U$19:$U$42))</f>
        <v/>
      </c>
      <c r="I10" s="30" t="str">
        <f aca="false">IF($B10="","",SUMPRODUCT((A_Lerngruppen!$B$19:$B$42=$B10)*(A_Lerngruppen!$T$19:$T$42&lt;I$4)*(A_Lerngruppen!$T$19:$T$42+A_Lerngruppen!$V$19:$V$42&gt;=I$4)*A_Lerngruppen!$U$19:$U$42))</f>
        <v/>
      </c>
      <c r="J10" s="30" t="str">
        <f aca="false">IF($B10="","",SUMPRODUCT((A_Lerngruppen!$B$19:$B$42=$B10)*(A_Lerngruppen!$T$19:$T$42&lt;J$4)*(A_Lerngruppen!$T$19:$T$42+A_Lerngruppen!$V$19:$V$42&gt;=J$4)*A_Lerngruppen!$U$19:$U$42))</f>
        <v/>
      </c>
      <c r="K10" s="30" t="str">
        <f aca="false">IF($B10="","",SUMPRODUCT((A_Lerngruppen!$B$19:$B$42=$B10)*(A_Lerngruppen!$T$19:$T$42&lt;K$4)*(A_Lerngruppen!$T$19:$T$42+A_Lerngruppen!$V$19:$V$42&gt;=K$4)*A_Lerngruppen!$U$19:$U$42))</f>
        <v/>
      </c>
      <c r="L10" s="30" t="str">
        <f aca="false">IF($B10="","",SUMPRODUCT((A_Lerngruppen!$B$19:$B$42=$B10)*(A_Lerngruppen!$T$19:$T$42&lt;L$4)*(A_Lerngruppen!$T$19:$T$42+A_Lerngruppen!$V$19:$V$42&gt;=L$4)*A_Lerngruppen!$U$19:$U$42))</f>
        <v/>
      </c>
      <c r="M10" s="30" t="str">
        <f aca="false">IF($B10="","",SUMPRODUCT((A_Lerngruppen!$B$19:$B$42=$B10)*(A_Lerngruppen!$T$19:$T$42&lt;M$4)*(A_Lerngruppen!$T$19:$T$42+A_Lerngruppen!$V$19:$V$42&gt;=M$4)*A_Lerngruppen!$U$19:$U$42))</f>
        <v/>
      </c>
      <c r="N10" s="30" t="str">
        <f aca="false">IF($B10="","",SUMPRODUCT((A_Lerngruppen!$B$19:$B$42=$B10)*(A_Lerngruppen!$T$19:$T$42&lt;N$4)*(A_Lerngruppen!$T$19:$T$42+A_Lerngruppen!$V$19:$V$42&gt;=N$4)*A_Lerngruppen!$U$19:$U$42))</f>
        <v/>
      </c>
      <c r="O10" s="30" t="str">
        <f aca="false">IF($B10="","",SUMPRODUCT((A_Lerngruppen!$B$19:$B$42=$B10)*(A_Lerngruppen!$T$19:$T$42&lt;O$4)*(A_Lerngruppen!$T$19:$T$42+A_Lerngruppen!$V$19:$V$42&gt;=O$4)*A_Lerngruppen!$U$19:$U$42))</f>
        <v/>
      </c>
      <c r="P10" s="30" t="str">
        <f aca="false">IF($B10="","",SUMPRODUCT((A_Lerngruppen!$B$19:$B$42=$B10)*(A_Lerngruppen!$T$19:$T$42&lt;P$4)*(A_Lerngruppen!$T$19:$T$42+A_Lerngruppen!$V$19:$V$42&gt;=P$4)*A_Lerngruppen!$U$19:$U$42))</f>
        <v/>
      </c>
      <c r="Q10" s="30" t="str">
        <f aca="false">IF($B10="","",SUMPRODUCT((A_Lerngruppen!$B$19:$B$42=$B10)*(A_Lerngruppen!$T$19:$T$42&lt;Q$4)*(A_Lerngruppen!$T$19:$T$42+A_Lerngruppen!$V$19:$V$42&gt;=Q$4)*A_Lerngruppen!$U$19:$U$42))</f>
        <v/>
      </c>
      <c r="R10" s="30" t="str">
        <f aca="false">IF($B10="","",SUMPRODUCT((A_Lerngruppen!$B$19:$B$42=$B10)*(A_Lerngruppen!$T$19:$T$42&lt;R$4)*(A_Lerngruppen!$T$19:$T$42+A_Lerngruppen!$V$19:$V$42&gt;=R$4)*A_Lerngruppen!$U$19:$U$42))</f>
        <v/>
      </c>
      <c r="S10" s="30" t="str">
        <f aca="false">IF($B10="","",SUMPRODUCT((A_Lerngruppen!$B$19:$B$42=$B10)*(A_Lerngruppen!$T$19:$T$42&lt;S$4)*(A_Lerngruppen!$T$19:$T$42+A_Lerngruppen!$V$19:$V$42&gt;=S$4)*A_Lerngruppen!$U$19:$U$42))</f>
        <v/>
      </c>
      <c r="T10" s="30" t="str">
        <f aca="false">IF($B10="","",SUMPRODUCT((A_Lerngruppen!$B$19:$B$42=$B10)*(A_Lerngruppen!$T$19:$T$42&lt;T$4)*(A_Lerngruppen!$T$19:$T$42+A_Lerngruppen!$V$19:$V$42&gt;=T$4)*A_Lerngruppen!$U$19:$U$42))</f>
        <v/>
      </c>
      <c r="U10" s="30" t="str">
        <f aca="false">IF($B10="","",SUMPRODUCT((A_Lerngruppen!$B$19:$B$42=$B10)*(A_Lerngruppen!$T$19:$T$42&lt;U$4)*(A_Lerngruppen!$T$19:$T$42+A_Lerngruppen!$V$19:$V$42&gt;=U$4)*A_Lerngruppen!$U$19:$U$42))</f>
        <v/>
      </c>
      <c r="V10" s="30" t="str">
        <f aca="false">IF($B10="","",SUMPRODUCT((A_Lerngruppen!$B$19:$B$42=$B10)*(A_Lerngruppen!$T$19:$T$42&lt;V$4)*(A_Lerngruppen!$T$19:$T$42+A_Lerngruppen!$V$19:$V$42&gt;=V$4)*A_Lerngruppen!$U$19:$U$42))</f>
        <v/>
      </c>
      <c r="W10" s="30" t="str">
        <f aca="false">IF($B10="","",SUMPRODUCT((A_Lerngruppen!$B$19:$B$42=$B10)*(A_Lerngruppen!$T$19:$T$42&lt;W$4)*(A_Lerngruppen!$T$19:$T$42+A_Lerngruppen!$V$19:$V$42&gt;=W$4)*A_Lerngruppen!$U$19:$U$42))</f>
        <v/>
      </c>
      <c r="X10" s="30" t="str">
        <f aca="false">IF($B10="","",SUMPRODUCT((A_Lerngruppen!$B$19:$B$42=$B10)*(A_Lerngruppen!$T$19:$T$42&lt;X$4)*(A_Lerngruppen!$T$19:$T$42+A_Lerngruppen!$V$19:$V$42&gt;=X$4)*A_Lerngruppen!$U$19:$U$42))</f>
        <v/>
      </c>
      <c r="Y10" s="30" t="str">
        <f aca="false">IF($B10="","",SUMPRODUCT((A_Lerngruppen!$B$19:$B$42=$B10)*(A_Lerngruppen!$T$19:$T$42&lt;Y$4)*(A_Lerngruppen!$T$19:$T$42+A_Lerngruppen!$V$19:$V$42&gt;=Y$4)*A_Lerngruppen!$U$19:$U$42))</f>
        <v/>
      </c>
      <c r="Z10" s="30" t="str">
        <f aca="false">IF($B10="","",SUMPRODUCT((A_Lerngruppen!$B$19:$B$42=$B10)*(A_Lerngruppen!$T$19:$T$42&lt;Z$4)*(A_Lerngruppen!$T$19:$T$42+A_Lerngruppen!$V$19:$V$42&gt;=Z$4)*A_Lerngruppen!$U$19:$U$42))</f>
        <v/>
      </c>
      <c r="AA10" s="30" t="str">
        <f aca="false">IF($B10="","",SUMPRODUCT((A_Lerngruppen!$B$19:$B$42=$B10)*(A_Lerngruppen!$T$19:$T$42&lt;AA$4)*(A_Lerngruppen!$T$19:$T$42+A_Lerngruppen!$V$19:$V$42&gt;=AA$4)*A_Lerngruppen!$U$19:$U$42))</f>
        <v/>
      </c>
      <c r="AB10" s="30" t="str">
        <f aca="false">IF($B10="","",SUMPRODUCT((A_Lerngruppen!$B$19:$B$42=$B10)*(A_Lerngruppen!$T$19:$T$42&lt;AB$4)*(A_Lerngruppen!$T$19:$T$42+A_Lerngruppen!$V$19:$V$42&gt;=AB$4)*A_Lerngruppen!$U$19:$U$42))</f>
        <v/>
      </c>
      <c r="AC10" s="30" t="str">
        <f aca="false">IF($B10="","",SUMPRODUCT((A_Lerngruppen!$B$19:$B$42=$B10)*(A_Lerngruppen!$T$19:$T$42&lt;AC$4)*(A_Lerngruppen!$T$19:$T$42+A_Lerngruppen!$V$19:$V$42&gt;=AC$4)*A_Lerngruppen!$U$19:$U$42))</f>
        <v/>
      </c>
    </row>
    <row r="11" customFormat="false" ht="15" hidden="false" customHeight="false" outlineLevel="0" collapsed="false">
      <c r="A11" s="29" t="n">
        <v>6</v>
      </c>
      <c r="B11" s="22" t="str">
        <f aca="false">IF(A_Lerngruppen!$B$12="","",A_Lerngruppen!$B$12)</f>
        <v/>
      </c>
      <c r="C11" s="22" t="str">
        <f aca="false">IF(A_Lerngruppen!$C$12="","",A_Lerngruppen!$C$12)</f>
        <v/>
      </c>
      <c r="D11" s="30" t="str">
        <f aca="false">IF($B11="","",SUMPRODUCT((A_Lerngruppen!$B$19:$B$42=$B11)*(A_Lerngruppen!$T$19:$T$42&lt;D$4)*(A_Lerngruppen!$T$19:$T$42+A_Lerngruppen!$V$19:$V$42&gt;=D$4)*A_Lerngruppen!$U$19:$U$42))</f>
        <v/>
      </c>
      <c r="E11" s="30" t="str">
        <f aca="false">IF($B11="","",SUMPRODUCT((A_Lerngruppen!$B$19:$B$42=$B11)*(A_Lerngruppen!$T$19:$T$42&lt;E$4)*(A_Lerngruppen!$T$19:$T$42+A_Lerngruppen!$V$19:$V$42&gt;=E$4)*A_Lerngruppen!$U$19:$U$42))</f>
        <v/>
      </c>
      <c r="F11" s="30" t="str">
        <f aca="false">IF($B11="","",SUMPRODUCT((A_Lerngruppen!$B$19:$B$42=$B11)*(A_Lerngruppen!$T$19:$T$42&lt;F$4)*(A_Lerngruppen!$T$19:$T$42+A_Lerngruppen!$V$19:$V$42&gt;=F$4)*A_Lerngruppen!$U$19:$U$42))</f>
        <v/>
      </c>
      <c r="G11" s="30" t="str">
        <f aca="false">IF($B11="","",SUMPRODUCT((A_Lerngruppen!$B$19:$B$42=$B11)*(A_Lerngruppen!$T$19:$T$42&lt;G$4)*(A_Lerngruppen!$T$19:$T$42+A_Lerngruppen!$V$19:$V$42&gt;=G$4)*A_Lerngruppen!$U$19:$U$42))</f>
        <v/>
      </c>
      <c r="H11" s="30" t="str">
        <f aca="false">IF($B11="","",SUMPRODUCT((A_Lerngruppen!$B$19:$B$42=$B11)*(A_Lerngruppen!$T$19:$T$42&lt;H$4)*(A_Lerngruppen!$T$19:$T$42+A_Lerngruppen!$V$19:$V$42&gt;=H$4)*A_Lerngruppen!$U$19:$U$42))</f>
        <v/>
      </c>
      <c r="I11" s="30" t="str">
        <f aca="false">IF($B11="","",SUMPRODUCT((A_Lerngruppen!$B$19:$B$42=$B11)*(A_Lerngruppen!$T$19:$T$42&lt;I$4)*(A_Lerngruppen!$T$19:$T$42+A_Lerngruppen!$V$19:$V$42&gt;=I$4)*A_Lerngruppen!$U$19:$U$42))</f>
        <v/>
      </c>
      <c r="J11" s="30" t="str">
        <f aca="false">IF($B11="","",SUMPRODUCT((A_Lerngruppen!$B$19:$B$42=$B11)*(A_Lerngruppen!$T$19:$T$42&lt;J$4)*(A_Lerngruppen!$T$19:$T$42+A_Lerngruppen!$V$19:$V$42&gt;=J$4)*A_Lerngruppen!$U$19:$U$42))</f>
        <v/>
      </c>
      <c r="K11" s="30" t="str">
        <f aca="false">IF($B11="","",SUMPRODUCT((A_Lerngruppen!$B$19:$B$42=$B11)*(A_Lerngruppen!$T$19:$T$42&lt;K$4)*(A_Lerngruppen!$T$19:$T$42+A_Lerngruppen!$V$19:$V$42&gt;=K$4)*A_Lerngruppen!$U$19:$U$42))</f>
        <v/>
      </c>
      <c r="L11" s="30" t="str">
        <f aca="false">IF($B11="","",SUMPRODUCT((A_Lerngruppen!$B$19:$B$42=$B11)*(A_Lerngruppen!$T$19:$T$42&lt;L$4)*(A_Lerngruppen!$T$19:$T$42+A_Lerngruppen!$V$19:$V$42&gt;=L$4)*A_Lerngruppen!$U$19:$U$42))</f>
        <v/>
      </c>
      <c r="M11" s="30" t="str">
        <f aca="false">IF($B11="","",SUMPRODUCT((A_Lerngruppen!$B$19:$B$42=$B11)*(A_Lerngruppen!$T$19:$T$42&lt;M$4)*(A_Lerngruppen!$T$19:$T$42+A_Lerngruppen!$V$19:$V$42&gt;=M$4)*A_Lerngruppen!$U$19:$U$42))</f>
        <v/>
      </c>
      <c r="N11" s="30" t="str">
        <f aca="false">IF($B11="","",SUMPRODUCT((A_Lerngruppen!$B$19:$B$42=$B11)*(A_Lerngruppen!$T$19:$T$42&lt;N$4)*(A_Lerngruppen!$T$19:$T$42+A_Lerngruppen!$V$19:$V$42&gt;=N$4)*A_Lerngruppen!$U$19:$U$42))</f>
        <v/>
      </c>
      <c r="O11" s="30" t="str">
        <f aca="false">IF($B11="","",SUMPRODUCT((A_Lerngruppen!$B$19:$B$42=$B11)*(A_Lerngruppen!$T$19:$T$42&lt;O$4)*(A_Lerngruppen!$T$19:$T$42+A_Lerngruppen!$V$19:$V$42&gt;=O$4)*A_Lerngruppen!$U$19:$U$42))</f>
        <v/>
      </c>
      <c r="P11" s="30" t="str">
        <f aca="false">IF($B11="","",SUMPRODUCT((A_Lerngruppen!$B$19:$B$42=$B11)*(A_Lerngruppen!$T$19:$T$42&lt;P$4)*(A_Lerngruppen!$T$19:$T$42+A_Lerngruppen!$V$19:$V$42&gt;=P$4)*A_Lerngruppen!$U$19:$U$42))</f>
        <v/>
      </c>
      <c r="Q11" s="30" t="str">
        <f aca="false">IF($B11="","",SUMPRODUCT((A_Lerngruppen!$B$19:$B$42=$B11)*(A_Lerngruppen!$T$19:$T$42&lt;Q$4)*(A_Lerngruppen!$T$19:$T$42+A_Lerngruppen!$V$19:$V$42&gt;=Q$4)*A_Lerngruppen!$U$19:$U$42))</f>
        <v/>
      </c>
      <c r="R11" s="30" t="str">
        <f aca="false">IF($B11="","",SUMPRODUCT((A_Lerngruppen!$B$19:$B$42=$B11)*(A_Lerngruppen!$T$19:$T$42&lt;R$4)*(A_Lerngruppen!$T$19:$T$42+A_Lerngruppen!$V$19:$V$42&gt;=R$4)*A_Lerngruppen!$U$19:$U$42))</f>
        <v/>
      </c>
      <c r="S11" s="30" t="str">
        <f aca="false">IF($B11="","",SUMPRODUCT((A_Lerngruppen!$B$19:$B$42=$B11)*(A_Lerngruppen!$T$19:$T$42&lt;S$4)*(A_Lerngruppen!$T$19:$T$42+A_Lerngruppen!$V$19:$V$42&gt;=S$4)*A_Lerngruppen!$U$19:$U$42))</f>
        <v/>
      </c>
      <c r="T11" s="30" t="str">
        <f aca="false">IF($B11="","",SUMPRODUCT((A_Lerngruppen!$B$19:$B$42=$B11)*(A_Lerngruppen!$T$19:$T$42&lt;T$4)*(A_Lerngruppen!$T$19:$T$42+A_Lerngruppen!$V$19:$V$42&gt;=T$4)*A_Lerngruppen!$U$19:$U$42))</f>
        <v/>
      </c>
      <c r="U11" s="30" t="str">
        <f aca="false">IF($B11="","",SUMPRODUCT((A_Lerngruppen!$B$19:$B$42=$B11)*(A_Lerngruppen!$T$19:$T$42&lt;U$4)*(A_Lerngruppen!$T$19:$T$42+A_Lerngruppen!$V$19:$V$42&gt;=U$4)*A_Lerngruppen!$U$19:$U$42))</f>
        <v/>
      </c>
      <c r="V11" s="30" t="str">
        <f aca="false">IF($B11="","",SUMPRODUCT((A_Lerngruppen!$B$19:$B$42=$B11)*(A_Lerngruppen!$T$19:$T$42&lt;V$4)*(A_Lerngruppen!$T$19:$T$42+A_Lerngruppen!$V$19:$V$42&gt;=V$4)*A_Lerngruppen!$U$19:$U$42))</f>
        <v/>
      </c>
      <c r="W11" s="30" t="str">
        <f aca="false">IF($B11="","",SUMPRODUCT((A_Lerngruppen!$B$19:$B$42=$B11)*(A_Lerngruppen!$T$19:$T$42&lt;W$4)*(A_Lerngruppen!$T$19:$T$42+A_Lerngruppen!$V$19:$V$42&gt;=W$4)*A_Lerngruppen!$U$19:$U$42))</f>
        <v/>
      </c>
      <c r="X11" s="30" t="str">
        <f aca="false">IF($B11="","",SUMPRODUCT((A_Lerngruppen!$B$19:$B$42=$B11)*(A_Lerngruppen!$T$19:$T$42&lt;X$4)*(A_Lerngruppen!$T$19:$T$42+A_Lerngruppen!$V$19:$V$42&gt;=X$4)*A_Lerngruppen!$U$19:$U$42))</f>
        <v/>
      </c>
      <c r="Y11" s="30" t="str">
        <f aca="false">IF($B11="","",SUMPRODUCT((A_Lerngruppen!$B$19:$B$42=$B11)*(A_Lerngruppen!$T$19:$T$42&lt;Y$4)*(A_Lerngruppen!$T$19:$T$42+A_Lerngruppen!$V$19:$V$42&gt;=Y$4)*A_Lerngruppen!$U$19:$U$42))</f>
        <v/>
      </c>
      <c r="Z11" s="30" t="str">
        <f aca="false">IF($B11="","",SUMPRODUCT((A_Lerngruppen!$B$19:$B$42=$B11)*(A_Lerngruppen!$T$19:$T$42&lt;Z$4)*(A_Lerngruppen!$T$19:$T$42+A_Lerngruppen!$V$19:$V$42&gt;=Z$4)*A_Lerngruppen!$U$19:$U$42))</f>
        <v/>
      </c>
      <c r="AA11" s="30" t="str">
        <f aca="false">IF($B11="","",SUMPRODUCT((A_Lerngruppen!$B$19:$B$42=$B11)*(A_Lerngruppen!$T$19:$T$42&lt;AA$4)*(A_Lerngruppen!$T$19:$T$42+A_Lerngruppen!$V$19:$V$42&gt;=AA$4)*A_Lerngruppen!$U$19:$U$42))</f>
        <v/>
      </c>
      <c r="AB11" s="30" t="str">
        <f aca="false">IF($B11="","",SUMPRODUCT((A_Lerngruppen!$B$19:$B$42=$B11)*(A_Lerngruppen!$T$19:$T$42&lt;AB$4)*(A_Lerngruppen!$T$19:$T$42+A_Lerngruppen!$V$19:$V$42&gt;=AB$4)*A_Lerngruppen!$U$19:$U$42))</f>
        <v/>
      </c>
      <c r="AC11" s="30" t="str">
        <f aca="false">IF($B11="","",SUMPRODUCT((A_Lerngruppen!$B$19:$B$42=$B11)*(A_Lerngruppen!$T$19:$T$42&lt;AC$4)*(A_Lerngruppen!$T$19:$T$42+A_Lerngruppen!$V$19:$V$42&gt;=AC$4)*A_Lerngruppen!$U$19:$U$42))</f>
        <v/>
      </c>
    </row>
    <row r="12" customFormat="false" ht="15" hidden="false" customHeight="false" outlineLevel="0" collapsed="false">
      <c r="A12" s="29" t="n">
        <v>7</v>
      </c>
      <c r="B12" s="22" t="str">
        <f aca="false">IF(A_Lerngruppen!$B$13="","",A_Lerngruppen!$B$13)</f>
        <v/>
      </c>
      <c r="C12" s="22" t="str">
        <f aca="false">IF(A_Lerngruppen!$C$13="","",A_Lerngruppen!$C$13)</f>
        <v/>
      </c>
      <c r="D12" s="30" t="str">
        <f aca="false">IF($B12="","",SUMPRODUCT((A_Lerngruppen!$B$19:$B$42=$B12)*(A_Lerngruppen!$T$19:$T$42&lt;D$4)*(A_Lerngruppen!$T$19:$T$42+A_Lerngruppen!$V$19:$V$42&gt;=D$4)*A_Lerngruppen!$U$19:$U$42))</f>
        <v/>
      </c>
      <c r="E12" s="30" t="str">
        <f aca="false">IF($B12="","",SUMPRODUCT((A_Lerngruppen!$B$19:$B$42=$B12)*(A_Lerngruppen!$T$19:$T$42&lt;E$4)*(A_Lerngruppen!$T$19:$T$42+A_Lerngruppen!$V$19:$V$42&gt;=E$4)*A_Lerngruppen!$U$19:$U$42))</f>
        <v/>
      </c>
      <c r="F12" s="30" t="str">
        <f aca="false">IF($B12="","",SUMPRODUCT((A_Lerngruppen!$B$19:$B$42=$B12)*(A_Lerngruppen!$T$19:$T$42&lt;F$4)*(A_Lerngruppen!$T$19:$T$42+A_Lerngruppen!$V$19:$V$42&gt;=F$4)*A_Lerngruppen!$U$19:$U$42))</f>
        <v/>
      </c>
      <c r="G12" s="30" t="str">
        <f aca="false">IF($B12="","",SUMPRODUCT((A_Lerngruppen!$B$19:$B$42=$B12)*(A_Lerngruppen!$T$19:$T$42&lt;G$4)*(A_Lerngruppen!$T$19:$T$42+A_Lerngruppen!$V$19:$V$42&gt;=G$4)*A_Lerngruppen!$U$19:$U$42))</f>
        <v/>
      </c>
      <c r="H12" s="30" t="str">
        <f aca="false">IF($B12="","",SUMPRODUCT((A_Lerngruppen!$B$19:$B$42=$B12)*(A_Lerngruppen!$T$19:$T$42&lt;H$4)*(A_Lerngruppen!$T$19:$T$42+A_Lerngruppen!$V$19:$V$42&gt;=H$4)*A_Lerngruppen!$U$19:$U$42))</f>
        <v/>
      </c>
      <c r="I12" s="30" t="str">
        <f aca="false">IF($B12="","",SUMPRODUCT((A_Lerngruppen!$B$19:$B$42=$B12)*(A_Lerngruppen!$T$19:$T$42&lt;I$4)*(A_Lerngruppen!$T$19:$T$42+A_Lerngruppen!$V$19:$V$42&gt;=I$4)*A_Lerngruppen!$U$19:$U$42))</f>
        <v/>
      </c>
      <c r="J12" s="30" t="str">
        <f aca="false">IF($B12="","",SUMPRODUCT((A_Lerngruppen!$B$19:$B$42=$B12)*(A_Lerngruppen!$T$19:$T$42&lt;J$4)*(A_Lerngruppen!$T$19:$T$42+A_Lerngruppen!$V$19:$V$42&gt;=J$4)*A_Lerngruppen!$U$19:$U$42))</f>
        <v/>
      </c>
      <c r="K12" s="30" t="str">
        <f aca="false">IF($B12="","",SUMPRODUCT((A_Lerngruppen!$B$19:$B$42=$B12)*(A_Lerngruppen!$T$19:$T$42&lt;K$4)*(A_Lerngruppen!$T$19:$T$42+A_Lerngruppen!$V$19:$V$42&gt;=K$4)*A_Lerngruppen!$U$19:$U$42))</f>
        <v/>
      </c>
      <c r="L12" s="30" t="str">
        <f aca="false">IF($B12="","",SUMPRODUCT((A_Lerngruppen!$B$19:$B$42=$B12)*(A_Lerngruppen!$T$19:$T$42&lt;L$4)*(A_Lerngruppen!$T$19:$T$42+A_Lerngruppen!$V$19:$V$42&gt;=L$4)*A_Lerngruppen!$U$19:$U$42))</f>
        <v/>
      </c>
      <c r="M12" s="30" t="str">
        <f aca="false">IF($B12="","",SUMPRODUCT((A_Lerngruppen!$B$19:$B$42=$B12)*(A_Lerngruppen!$T$19:$T$42&lt;M$4)*(A_Lerngruppen!$T$19:$T$42+A_Lerngruppen!$V$19:$V$42&gt;=M$4)*A_Lerngruppen!$U$19:$U$42))</f>
        <v/>
      </c>
      <c r="N12" s="30" t="str">
        <f aca="false">IF($B12="","",SUMPRODUCT((A_Lerngruppen!$B$19:$B$42=$B12)*(A_Lerngruppen!$T$19:$T$42&lt;N$4)*(A_Lerngruppen!$T$19:$T$42+A_Lerngruppen!$V$19:$V$42&gt;=N$4)*A_Lerngruppen!$U$19:$U$42))</f>
        <v/>
      </c>
      <c r="O12" s="30" t="str">
        <f aca="false">IF($B12="","",SUMPRODUCT((A_Lerngruppen!$B$19:$B$42=$B12)*(A_Lerngruppen!$T$19:$T$42&lt;O$4)*(A_Lerngruppen!$T$19:$T$42+A_Lerngruppen!$V$19:$V$42&gt;=O$4)*A_Lerngruppen!$U$19:$U$42))</f>
        <v/>
      </c>
      <c r="P12" s="30" t="str">
        <f aca="false">IF($B12="","",SUMPRODUCT((A_Lerngruppen!$B$19:$B$42=$B12)*(A_Lerngruppen!$T$19:$T$42&lt;P$4)*(A_Lerngruppen!$T$19:$T$42+A_Lerngruppen!$V$19:$V$42&gt;=P$4)*A_Lerngruppen!$U$19:$U$42))</f>
        <v/>
      </c>
      <c r="Q12" s="30" t="str">
        <f aca="false">IF($B12="","",SUMPRODUCT((A_Lerngruppen!$B$19:$B$42=$B12)*(A_Lerngruppen!$T$19:$T$42&lt;Q$4)*(A_Lerngruppen!$T$19:$T$42+A_Lerngruppen!$V$19:$V$42&gt;=Q$4)*A_Lerngruppen!$U$19:$U$42))</f>
        <v/>
      </c>
      <c r="R12" s="30" t="str">
        <f aca="false">IF($B12="","",SUMPRODUCT((A_Lerngruppen!$B$19:$B$42=$B12)*(A_Lerngruppen!$T$19:$T$42&lt;R$4)*(A_Lerngruppen!$T$19:$T$42+A_Lerngruppen!$V$19:$V$42&gt;=R$4)*A_Lerngruppen!$U$19:$U$42))</f>
        <v/>
      </c>
      <c r="S12" s="30" t="str">
        <f aca="false">IF($B12="","",SUMPRODUCT((A_Lerngruppen!$B$19:$B$42=$B12)*(A_Lerngruppen!$T$19:$T$42&lt;S$4)*(A_Lerngruppen!$T$19:$T$42+A_Lerngruppen!$V$19:$V$42&gt;=S$4)*A_Lerngruppen!$U$19:$U$42))</f>
        <v/>
      </c>
      <c r="T12" s="30" t="str">
        <f aca="false">IF($B12="","",SUMPRODUCT((A_Lerngruppen!$B$19:$B$42=$B12)*(A_Lerngruppen!$T$19:$T$42&lt;T$4)*(A_Lerngruppen!$T$19:$T$42+A_Lerngruppen!$V$19:$V$42&gt;=T$4)*A_Lerngruppen!$U$19:$U$42))</f>
        <v/>
      </c>
      <c r="U12" s="30" t="str">
        <f aca="false">IF($B12="","",SUMPRODUCT((A_Lerngruppen!$B$19:$B$42=$B12)*(A_Lerngruppen!$T$19:$T$42&lt;U$4)*(A_Lerngruppen!$T$19:$T$42+A_Lerngruppen!$V$19:$V$42&gt;=U$4)*A_Lerngruppen!$U$19:$U$42))</f>
        <v/>
      </c>
      <c r="V12" s="30" t="str">
        <f aca="false">IF($B12="","",SUMPRODUCT((A_Lerngruppen!$B$19:$B$42=$B12)*(A_Lerngruppen!$T$19:$T$42&lt;V$4)*(A_Lerngruppen!$T$19:$T$42+A_Lerngruppen!$V$19:$V$42&gt;=V$4)*A_Lerngruppen!$U$19:$U$42))</f>
        <v/>
      </c>
      <c r="W12" s="30" t="str">
        <f aca="false">IF($B12="","",SUMPRODUCT((A_Lerngruppen!$B$19:$B$42=$B12)*(A_Lerngruppen!$T$19:$T$42&lt;W$4)*(A_Lerngruppen!$T$19:$T$42+A_Lerngruppen!$V$19:$V$42&gt;=W$4)*A_Lerngruppen!$U$19:$U$42))</f>
        <v/>
      </c>
      <c r="X12" s="30" t="str">
        <f aca="false">IF($B12="","",SUMPRODUCT((A_Lerngruppen!$B$19:$B$42=$B12)*(A_Lerngruppen!$T$19:$T$42&lt;X$4)*(A_Lerngruppen!$T$19:$T$42+A_Lerngruppen!$V$19:$V$42&gt;=X$4)*A_Lerngruppen!$U$19:$U$42))</f>
        <v/>
      </c>
      <c r="Y12" s="30" t="str">
        <f aca="false">IF($B12="","",SUMPRODUCT((A_Lerngruppen!$B$19:$B$42=$B12)*(A_Lerngruppen!$T$19:$T$42&lt;Y$4)*(A_Lerngruppen!$T$19:$T$42+A_Lerngruppen!$V$19:$V$42&gt;=Y$4)*A_Lerngruppen!$U$19:$U$42))</f>
        <v/>
      </c>
      <c r="Z12" s="30" t="str">
        <f aca="false">IF($B12="","",SUMPRODUCT((A_Lerngruppen!$B$19:$B$42=$B12)*(A_Lerngruppen!$T$19:$T$42&lt;Z$4)*(A_Lerngruppen!$T$19:$T$42+A_Lerngruppen!$V$19:$V$42&gt;=Z$4)*A_Lerngruppen!$U$19:$U$42))</f>
        <v/>
      </c>
      <c r="AA12" s="30" t="str">
        <f aca="false">IF($B12="","",SUMPRODUCT((A_Lerngruppen!$B$19:$B$42=$B12)*(A_Lerngruppen!$T$19:$T$42&lt;AA$4)*(A_Lerngruppen!$T$19:$T$42+A_Lerngruppen!$V$19:$V$42&gt;=AA$4)*A_Lerngruppen!$U$19:$U$42))</f>
        <v/>
      </c>
      <c r="AB12" s="30" t="str">
        <f aca="false">IF($B12="","",SUMPRODUCT((A_Lerngruppen!$B$19:$B$42=$B12)*(A_Lerngruppen!$T$19:$T$42&lt;AB$4)*(A_Lerngruppen!$T$19:$T$42+A_Lerngruppen!$V$19:$V$42&gt;=AB$4)*A_Lerngruppen!$U$19:$U$42))</f>
        <v/>
      </c>
      <c r="AC12" s="30" t="str">
        <f aca="false">IF($B12="","",SUMPRODUCT((A_Lerngruppen!$B$19:$B$42=$B12)*(A_Lerngruppen!$T$19:$T$42&lt;AC$4)*(A_Lerngruppen!$T$19:$T$42+A_Lerngruppen!$V$19:$V$42&gt;=AC$4)*A_Lerngruppen!$U$19:$U$42))</f>
        <v/>
      </c>
    </row>
    <row r="13" customFormat="false" ht="15" hidden="false" customHeight="false" outlineLevel="0" collapsed="false">
      <c r="A13" s="29" t="n">
        <v>8</v>
      </c>
      <c r="B13" s="22" t="str">
        <f aca="false">IF(A_Lerngruppen!$B$14="","",A_Lerngruppen!$B$14)</f>
        <v/>
      </c>
      <c r="C13" s="22" t="str">
        <f aca="false">IF(A_Lerngruppen!$C$14="","",A_Lerngruppen!$C$14)</f>
        <v/>
      </c>
      <c r="D13" s="30" t="str">
        <f aca="false">IF($B13="","",SUMPRODUCT((A_Lerngruppen!$B$19:$B$42=$B13)*(A_Lerngruppen!$T$19:$T$42&lt;D$4)*(A_Lerngruppen!$T$19:$T$42+A_Lerngruppen!$V$19:$V$42&gt;=D$4)*A_Lerngruppen!$U$19:$U$42))</f>
        <v/>
      </c>
      <c r="E13" s="30" t="str">
        <f aca="false">IF($B13="","",SUMPRODUCT((A_Lerngruppen!$B$19:$B$42=$B13)*(A_Lerngruppen!$T$19:$T$42&lt;E$4)*(A_Lerngruppen!$T$19:$T$42+A_Lerngruppen!$V$19:$V$42&gt;=E$4)*A_Lerngruppen!$U$19:$U$42))</f>
        <v/>
      </c>
      <c r="F13" s="30" t="str">
        <f aca="false">IF($B13="","",SUMPRODUCT((A_Lerngruppen!$B$19:$B$42=$B13)*(A_Lerngruppen!$T$19:$T$42&lt;F$4)*(A_Lerngruppen!$T$19:$T$42+A_Lerngruppen!$V$19:$V$42&gt;=F$4)*A_Lerngruppen!$U$19:$U$42))</f>
        <v/>
      </c>
      <c r="G13" s="30" t="str">
        <f aca="false">IF($B13="","",SUMPRODUCT((A_Lerngruppen!$B$19:$B$42=$B13)*(A_Lerngruppen!$T$19:$T$42&lt;G$4)*(A_Lerngruppen!$T$19:$T$42+A_Lerngruppen!$V$19:$V$42&gt;=G$4)*A_Lerngruppen!$U$19:$U$42))</f>
        <v/>
      </c>
      <c r="H13" s="30" t="str">
        <f aca="false">IF($B13="","",SUMPRODUCT((A_Lerngruppen!$B$19:$B$42=$B13)*(A_Lerngruppen!$T$19:$T$42&lt;H$4)*(A_Lerngruppen!$T$19:$T$42+A_Lerngruppen!$V$19:$V$42&gt;=H$4)*A_Lerngruppen!$U$19:$U$42))</f>
        <v/>
      </c>
      <c r="I13" s="30" t="str">
        <f aca="false">IF($B13="","",SUMPRODUCT((A_Lerngruppen!$B$19:$B$42=$B13)*(A_Lerngruppen!$T$19:$T$42&lt;I$4)*(A_Lerngruppen!$T$19:$T$42+A_Lerngruppen!$V$19:$V$42&gt;=I$4)*A_Lerngruppen!$U$19:$U$42))</f>
        <v/>
      </c>
      <c r="J13" s="30" t="str">
        <f aca="false">IF($B13="","",SUMPRODUCT((A_Lerngruppen!$B$19:$B$42=$B13)*(A_Lerngruppen!$T$19:$T$42&lt;J$4)*(A_Lerngruppen!$T$19:$T$42+A_Lerngruppen!$V$19:$V$42&gt;=J$4)*A_Lerngruppen!$U$19:$U$42))</f>
        <v/>
      </c>
      <c r="K13" s="30" t="str">
        <f aca="false">IF($B13="","",SUMPRODUCT((A_Lerngruppen!$B$19:$B$42=$B13)*(A_Lerngruppen!$T$19:$T$42&lt;K$4)*(A_Lerngruppen!$T$19:$T$42+A_Lerngruppen!$V$19:$V$42&gt;=K$4)*A_Lerngruppen!$U$19:$U$42))</f>
        <v/>
      </c>
      <c r="L13" s="30" t="str">
        <f aca="false">IF($B13="","",SUMPRODUCT((A_Lerngruppen!$B$19:$B$42=$B13)*(A_Lerngruppen!$T$19:$T$42&lt;L$4)*(A_Lerngruppen!$T$19:$T$42+A_Lerngruppen!$V$19:$V$42&gt;=L$4)*A_Lerngruppen!$U$19:$U$42))</f>
        <v/>
      </c>
      <c r="M13" s="30" t="str">
        <f aca="false">IF($B13="","",SUMPRODUCT((A_Lerngruppen!$B$19:$B$42=$B13)*(A_Lerngruppen!$T$19:$T$42&lt;M$4)*(A_Lerngruppen!$T$19:$T$42+A_Lerngruppen!$V$19:$V$42&gt;=M$4)*A_Lerngruppen!$U$19:$U$42))</f>
        <v/>
      </c>
      <c r="N13" s="30" t="str">
        <f aca="false">IF($B13="","",SUMPRODUCT((A_Lerngruppen!$B$19:$B$42=$B13)*(A_Lerngruppen!$T$19:$T$42&lt;N$4)*(A_Lerngruppen!$T$19:$T$42+A_Lerngruppen!$V$19:$V$42&gt;=N$4)*A_Lerngruppen!$U$19:$U$42))</f>
        <v/>
      </c>
      <c r="O13" s="30" t="str">
        <f aca="false">IF($B13="","",SUMPRODUCT((A_Lerngruppen!$B$19:$B$42=$B13)*(A_Lerngruppen!$T$19:$T$42&lt;O$4)*(A_Lerngruppen!$T$19:$T$42+A_Lerngruppen!$V$19:$V$42&gt;=O$4)*A_Lerngruppen!$U$19:$U$42))</f>
        <v/>
      </c>
      <c r="P13" s="30" t="str">
        <f aca="false">IF($B13="","",SUMPRODUCT((A_Lerngruppen!$B$19:$B$42=$B13)*(A_Lerngruppen!$T$19:$T$42&lt;P$4)*(A_Lerngruppen!$T$19:$T$42+A_Lerngruppen!$V$19:$V$42&gt;=P$4)*A_Lerngruppen!$U$19:$U$42))</f>
        <v/>
      </c>
      <c r="Q13" s="30" t="str">
        <f aca="false">IF($B13="","",SUMPRODUCT((A_Lerngruppen!$B$19:$B$42=$B13)*(A_Lerngruppen!$T$19:$T$42&lt;Q$4)*(A_Lerngruppen!$T$19:$T$42+A_Lerngruppen!$V$19:$V$42&gt;=Q$4)*A_Lerngruppen!$U$19:$U$42))</f>
        <v/>
      </c>
      <c r="R13" s="30" t="str">
        <f aca="false">IF($B13="","",SUMPRODUCT((A_Lerngruppen!$B$19:$B$42=$B13)*(A_Lerngruppen!$T$19:$T$42&lt;R$4)*(A_Lerngruppen!$T$19:$T$42+A_Lerngruppen!$V$19:$V$42&gt;=R$4)*A_Lerngruppen!$U$19:$U$42))</f>
        <v/>
      </c>
      <c r="S13" s="30" t="str">
        <f aca="false">IF($B13="","",SUMPRODUCT((A_Lerngruppen!$B$19:$B$42=$B13)*(A_Lerngruppen!$T$19:$T$42&lt;S$4)*(A_Lerngruppen!$T$19:$T$42+A_Lerngruppen!$V$19:$V$42&gt;=S$4)*A_Lerngruppen!$U$19:$U$42))</f>
        <v/>
      </c>
      <c r="T13" s="30" t="str">
        <f aca="false">IF($B13="","",SUMPRODUCT((A_Lerngruppen!$B$19:$B$42=$B13)*(A_Lerngruppen!$T$19:$T$42&lt;T$4)*(A_Lerngruppen!$T$19:$T$42+A_Lerngruppen!$V$19:$V$42&gt;=T$4)*A_Lerngruppen!$U$19:$U$42))</f>
        <v/>
      </c>
      <c r="U13" s="30" t="str">
        <f aca="false">IF($B13="","",SUMPRODUCT((A_Lerngruppen!$B$19:$B$42=$B13)*(A_Lerngruppen!$T$19:$T$42&lt;U$4)*(A_Lerngruppen!$T$19:$T$42+A_Lerngruppen!$V$19:$V$42&gt;=U$4)*A_Lerngruppen!$U$19:$U$42))</f>
        <v/>
      </c>
      <c r="V13" s="30" t="str">
        <f aca="false">IF($B13="","",SUMPRODUCT((A_Lerngruppen!$B$19:$B$42=$B13)*(A_Lerngruppen!$T$19:$T$42&lt;V$4)*(A_Lerngruppen!$T$19:$T$42+A_Lerngruppen!$V$19:$V$42&gt;=V$4)*A_Lerngruppen!$U$19:$U$42))</f>
        <v/>
      </c>
      <c r="W13" s="30" t="str">
        <f aca="false">IF($B13="","",SUMPRODUCT((A_Lerngruppen!$B$19:$B$42=$B13)*(A_Lerngruppen!$T$19:$T$42&lt;W$4)*(A_Lerngruppen!$T$19:$T$42+A_Lerngruppen!$V$19:$V$42&gt;=W$4)*A_Lerngruppen!$U$19:$U$42))</f>
        <v/>
      </c>
      <c r="X13" s="30" t="str">
        <f aca="false">IF($B13="","",SUMPRODUCT((A_Lerngruppen!$B$19:$B$42=$B13)*(A_Lerngruppen!$T$19:$T$42&lt;X$4)*(A_Lerngruppen!$T$19:$T$42+A_Lerngruppen!$V$19:$V$42&gt;=X$4)*A_Lerngruppen!$U$19:$U$42))</f>
        <v/>
      </c>
      <c r="Y13" s="30" t="str">
        <f aca="false">IF($B13="","",SUMPRODUCT((A_Lerngruppen!$B$19:$B$42=$B13)*(A_Lerngruppen!$T$19:$T$42&lt;Y$4)*(A_Lerngruppen!$T$19:$T$42+A_Lerngruppen!$V$19:$V$42&gt;=Y$4)*A_Lerngruppen!$U$19:$U$42))</f>
        <v/>
      </c>
      <c r="Z13" s="30" t="str">
        <f aca="false">IF($B13="","",SUMPRODUCT((A_Lerngruppen!$B$19:$B$42=$B13)*(A_Lerngruppen!$T$19:$T$42&lt;Z$4)*(A_Lerngruppen!$T$19:$T$42+A_Lerngruppen!$V$19:$V$42&gt;=Z$4)*A_Lerngruppen!$U$19:$U$42))</f>
        <v/>
      </c>
      <c r="AA13" s="30" t="str">
        <f aca="false">IF($B13="","",SUMPRODUCT((A_Lerngruppen!$B$19:$B$42=$B13)*(A_Lerngruppen!$T$19:$T$42&lt;AA$4)*(A_Lerngruppen!$T$19:$T$42+A_Lerngruppen!$V$19:$V$42&gt;=AA$4)*A_Lerngruppen!$U$19:$U$42))</f>
        <v/>
      </c>
      <c r="AB13" s="30" t="str">
        <f aca="false">IF($B13="","",SUMPRODUCT((A_Lerngruppen!$B$19:$B$42=$B13)*(A_Lerngruppen!$T$19:$T$42&lt;AB$4)*(A_Lerngruppen!$T$19:$T$42+A_Lerngruppen!$V$19:$V$42&gt;=AB$4)*A_Lerngruppen!$U$19:$U$42))</f>
        <v/>
      </c>
      <c r="AC13" s="30" t="str">
        <f aca="false">IF($B13="","",SUMPRODUCT((A_Lerngruppen!$B$19:$B$42=$B13)*(A_Lerngruppen!$T$19:$T$42&lt;AC$4)*(A_Lerngruppen!$T$19:$T$42+A_Lerngruppen!$V$19:$V$42&gt;=AC$4)*A_Lerngruppen!$U$19:$U$42))</f>
        <v/>
      </c>
    </row>
    <row r="14" customFormat="false" ht="15" hidden="false" customHeight="false" outlineLevel="0" collapsed="false">
      <c r="A14" s="31" t="s">
        <v>97</v>
      </c>
      <c r="B14" s="31"/>
      <c r="C14" s="31"/>
      <c r="D14" s="32" t="str">
        <f aca="false">IF(COUNTIFS(B_Sperrzeiten!$D$7:$D$21,"&lt;="&amp;D$4,B_Sperrzeiten!$E$7:$E$21,"&gt;="&amp;D$4)&gt;0,"–","")</f>
        <v/>
      </c>
      <c r="E14" s="32" t="str">
        <f aca="false">IF(COUNTIFS(B_Sperrzeiten!$D$7:$D$21,"&lt;="&amp;E$4,B_Sperrzeiten!$E$7:$E$21,"&gt;="&amp;E$4)&gt;0,"–","")</f>
        <v/>
      </c>
      <c r="F14" s="32" t="str">
        <f aca="false">IF(COUNTIFS(B_Sperrzeiten!$D$7:$D$21,"&lt;="&amp;F$4,B_Sperrzeiten!$E$7:$E$21,"&gt;="&amp;F$4)&gt;0,"–","")</f>
        <v/>
      </c>
      <c r="G14" s="32" t="str">
        <f aca="false">IF(COUNTIFS(B_Sperrzeiten!$D$7:$D$21,"&lt;="&amp;G$4,B_Sperrzeiten!$E$7:$E$21,"&gt;="&amp;G$4)&gt;0,"–","")</f>
        <v/>
      </c>
      <c r="H14" s="32" t="str">
        <f aca="false">IF(COUNTIFS(B_Sperrzeiten!$D$7:$D$21,"&lt;="&amp;H$4,B_Sperrzeiten!$E$7:$E$21,"&gt;="&amp;H$4)&gt;0,"–","")</f>
        <v/>
      </c>
      <c r="I14" s="32" t="str">
        <f aca="false">IF(COUNTIFS(B_Sperrzeiten!$D$7:$D$21,"&lt;="&amp;I$4,B_Sperrzeiten!$E$7:$E$21,"&gt;="&amp;I$4)&gt;0,"–","")</f>
        <v/>
      </c>
      <c r="J14" s="32" t="str">
        <f aca="false">IF(COUNTIFS(B_Sperrzeiten!$D$7:$D$21,"&lt;="&amp;J$4,B_Sperrzeiten!$E$7:$E$21,"&gt;="&amp;J$4)&gt;0,"–","")</f>
        <v/>
      </c>
      <c r="K14" s="32" t="str">
        <f aca="false">IF(COUNTIFS(B_Sperrzeiten!$D$7:$D$21,"&lt;="&amp;K$4,B_Sperrzeiten!$E$7:$E$21,"&gt;="&amp;K$4)&gt;0,"–","")</f>
        <v/>
      </c>
      <c r="L14" s="32" t="str">
        <f aca="false">IF(COUNTIFS(B_Sperrzeiten!$D$7:$D$21,"&lt;="&amp;L$4,B_Sperrzeiten!$E$7:$E$21,"&gt;="&amp;L$4)&gt;0,"–","")</f>
        <v/>
      </c>
      <c r="M14" s="32" t="str">
        <f aca="false">IF(COUNTIFS(B_Sperrzeiten!$D$7:$D$21,"&lt;="&amp;M$4,B_Sperrzeiten!$E$7:$E$21,"&gt;="&amp;M$4)&gt;0,"–","")</f>
        <v/>
      </c>
      <c r="N14" s="32" t="str">
        <f aca="false">IF(COUNTIFS(B_Sperrzeiten!$D$7:$D$21,"&lt;="&amp;N$4,B_Sperrzeiten!$E$7:$E$21,"&gt;="&amp;N$4)&gt;0,"–","")</f>
        <v/>
      </c>
      <c r="O14" s="32" t="str">
        <f aca="false">IF(COUNTIFS(B_Sperrzeiten!$D$7:$D$21,"&lt;="&amp;O$4,B_Sperrzeiten!$E$7:$E$21,"&gt;="&amp;O$4)&gt;0,"–","")</f>
        <v/>
      </c>
      <c r="P14" s="32" t="str">
        <f aca="false">IF(COUNTIFS(B_Sperrzeiten!$D$7:$D$21,"&lt;="&amp;P$4,B_Sperrzeiten!$E$7:$E$21,"&gt;="&amp;P$4)&gt;0,"–","")</f>
        <v/>
      </c>
      <c r="Q14" s="32" t="str">
        <f aca="false">IF(COUNTIFS(B_Sperrzeiten!$D$7:$D$21,"&lt;="&amp;Q$4,B_Sperrzeiten!$E$7:$E$21,"&gt;="&amp;Q$4)&gt;0,"–","")</f>
        <v/>
      </c>
      <c r="R14" s="32" t="str">
        <f aca="false">IF(COUNTIFS(B_Sperrzeiten!$D$7:$D$21,"&lt;="&amp;R$4,B_Sperrzeiten!$E$7:$E$21,"&gt;="&amp;R$4)&gt;0,"–","")</f>
        <v/>
      </c>
      <c r="S14" s="32" t="str">
        <f aca="false">IF(COUNTIFS(B_Sperrzeiten!$D$7:$D$21,"&lt;="&amp;S$4,B_Sperrzeiten!$E$7:$E$21,"&gt;="&amp;S$4)&gt;0,"–","")</f>
        <v/>
      </c>
      <c r="T14" s="32" t="str">
        <f aca="false">IF(COUNTIFS(B_Sperrzeiten!$D$7:$D$21,"&lt;="&amp;T$4,B_Sperrzeiten!$E$7:$E$21,"&gt;="&amp;T$4)&gt;0,"–","")</f>
        <v/>
      </c>
      <c r="U14" s="32" t="str">
        <f aca="false">IF(COUNTIFS(B_Sperrzeiten!$D$7:$D$21,"&lt;="&amp;U$4,B_Sperrzeiten!$E$7:$E$21,"&gt;="&amp;U$4)&gt;0,"–","")</f>
        <v/>
      </c>
      <c r="V14" s="32" t="str">
        <f aca="false">IF(COUNTIFS(B_Sperrzeiten!$D$7:$D$21,"&lt;="&amp;V$4,B_Sperrzeiten!$E$7:$E$21,"&gt;="&amp;V$4)&gt;0,"–","")</f>
        <v/>
      </c>
      <c r="W14" s="32" t="str">
        <f aca="false">IF(COUNTIFS(B_Sperrzeiten!$D$7:$D$21,"&lt;="&amp;W$4,B_Sperrzeiten!$E$7:$E$21,"&gt;="&amp;W$4)&gt;0,"–","")</f>
        <v/>
      </c>
      <c r="X14" s="32" t="str">
        <f aca="false">IF(COUNTIFS(B_Sperrzeiten!$D$7:$D$21,"&lt;="&amp;X$4,B_Sperrzeiten!$E$7:$E$21,"&gt;="&amp;X$4)&gt;0,"–","")</f>
        <v/>
      </c>
      <c r="Y14" s="32" t="str">
        <f aca="false">IF(COUNTIFS(B_Sperrzeiten!$D$7:$D$21,"&lt;="&amp;Y$4,B_Sperrzeiten!$E$7:$E$21,"&gt;="&amp;Y$4)&gt;0,"–","")</f>
        <v/>
      </c>
      <c r="Z14" s="32" t="str">
        <f aca="false">IF(COUNTIFS(B_Sperrzeiten!$D$7:$D$21,"&lt;="&amp;Z$4,B_Sperrzeiten!$E$7:$E$21,"&gt;="&amp;Z$4)&gt;0,"–","")</f>
        <v/>
      </c>
      <c r="AA14" s="32" t="str">
        <f aca="false">IF(COUNTIFS(B_Sperrzeiten!$D$7:$D$21,"&lt;="&amp;AA$4,B_Sperrzeiten!$E$7:$E$21,"&gt;="&amp;AA$4)&gt;0,"–","")</f>
        <v/>
      </c>
      <c r="AB14" s="32" t="str">
        <f aca="false">IF(COUNTIFS(B_Sperrzeiten!$D$7:$D$21,"&lt;="&amp;AB$4,B_Sperrzeiten!$E$7:$E$21,"&gt;="&amp;AB$4)&gt;0,"–","")</f>
        <v/>
      </c>
      <c r="AC14" s="32" t="str">
        <f aca="false">IF(COUNTIFS(B_Sperrzeiten!$D$7:$D$21,"&lt;="&amp;AC$4,B_Sperrzeiten!$E$7:$E$21,"&gt;="&amp;AC$4)&gt;0,"–","")</f>
        <v/>
      </c>
    </row>
    <row r="15" customFormat="false" ht="15" hidden="false" customHeight="false" outlineLevel="0" collapsed="false">
      <c r="A15" s="31" t="s">
        <v>98</v>
      </c>
      <c r="B15" s="31"/>
      <c r="C15" s="31"/>
      <c r="D15" s="33" t="n">
        <f aca="false">COUNTIF(A_Lerngruppen!$T$19:$T$42,D$4)</f>
        <v>0</v>
      </c>
      <c r="E15" s="33" t="n">
        <f aca="false">COUNTIF(A_Lerngruppen!$T$19:$T$42,E$4)</f>
        <v>0</v>
      </c>
      <c r="F15" s="33" t="n">
        <f aca="false">COUNTIF(A_Lerngruppen!$T$19:$T$42,F$4)</f>
        <v>0</v>
      </c>
      <c r="G15" s="33" t="n">
        <f aca="false">COUNTIF(A_Lerngruppen!$T$19:$T$42,G$4)</f>
        <v>0</v>
      </c>
      <c r="H15" s="33" t="n">
        <f aca="false">COUNTIF(A_Lerngruppen!$T$19:$T$42,H$4)</f>
        <v>0</v>
      </c>
      <c r="I15" s="33" t="n">
        <f aca="false">COUNTIF(A_Lerngruppen!$T$19:$T$42,I$4)</f>
        <v>0</v>
      </c>
      <c r="J15" s="33" t="n">
        <f aca="false">COUNTIF(A_Lerngruppen!$T$19:$T$42,J$4)</f>
        <v>0</v>
      </c>
      <c r="K15" s="33" t="n">
        <f aca="false">COUNTIF(A_Lerngruppen!$T$19:$T$42,K$4)</f>
        <v>0</v>
      </c>
      <c r="L15" s="33" t="n">
        <f aca="false">COUNTIF(A_Lerngruppen!$T$19:$T$42,L$4)</f>
        <v>0</v>
      </c>
      <c r="M15" s="33" t="n">
        <f aca="false">COUNTIF(A_Lerngruppen!$T$19:$T$42,M$4)</f>
        <v>0</v>
      </c>
      <c r="N15" s="33" t="n">
        <f aca="false">COUNTIF(A_Lerngruppen!$T$19:$T$42,N$4)</f>
        <v>0</v>
      </c>
      <c r="O15" s="33" t="n">
        <f aca="false">COUNTIF(A_Lerngruppen!$T$19:$T$42,O$4)</f>
        <v>0</v>
      </c>
      <c r="P15" s="33" t="n">
        <f aca="false">COUNTIF(A_Lerngruppen!$T$19:$T$42,P$4)</f>
        <v>0</v>
      </c>
      <c r="Q15" s="33" t="n">
        <f aca="false">COUNTIF(A_Lerngruppen!$T$19:$T$42,Q$4)</f>
        <v>0</v>
      </c>
      <c r="R15" s="33" t="n">
        <f aca="false">COUNTIF(A_Lerngruppen!$T$19:$T$42,R$4)</f>
        <v>0</v>
      </c>
      <c r="S15" s="33" t="n">
        <f aca="false">COUNTIF(A_Lerngruppen!$T$19:$T$42,S$4)</f>
        <v>0</v>
      </c>
      <c r="T15" s="33" t="n">
        <f aca="false">COUNTIF(A_Lerngruppen!$T$19:$T$42,T$4)</f>
        <v>0</v>
      </c>
      <c r="U15" s="33" t="n">
        <f aca="false">COUNTIF(A_Lerngruppen!$T$19:$T$42,U$4)</f>
        <v>0</v>
      </c>
      <c r="V15" s="33" t="n">
        <f aca="false">COUNTIF(A_Lerngruppen!$T$19:$T$42,V$4)</f>
        <v>0</v>
      </c>
      <c r="W15" s="33" t="n">
        <f aca="false">COUNTIF(A_Lerngruppen!$T$19:$T$42,W$4)</f>
        <v>0</v>
      </c>
      <c r="X15" s="33" t="n">
        <f aca="false">COUNTIF(A_Lerngruppen!$T$19:$T$42,X$4)</f>
        <v>0</v>
      </c>
      <c r="Y15" s="33" t="n">
        <f aca="false">COUNTIF(A_Lerngruppen!$T$19:$T$42,Y$4)</f>
        <v>0</v>
      </c>
      <c r="Z15" s="33" t="n">
        <f aca="false">COUNTIF(A_Lerngruppen!$T$19:$T$42,Z$4)</f>
        <v>0</v>
      </c>
      <c r="AA15" s="33" t="n">
        <f aca="false">COUNTIF(A_Lerngruppen!$T$19:$T$42,AA$4)</f>
        <v>0</v>
      </c>
      <c r="AB15" s="33" t="n">
        <f aca="false">COUNTIF(A_Lerngruppen!$T$19:$T$42,AB$4)</f>
        <v>0</v>
      </c>
      <c r="AC15" s="33" t="n">
        <f aca="false">COUNTIF(A_Lerngruppen!$T$19:$T$42,AC$4)</f>
        <v>0</v>
      </c>
    </row>
    <row r="16" customFormat="false" ht="15" hidden="false" customHeight="false" outlineLevel="0" collapsed="false">
      <c r="A16" s="31" t="s">
        <v>99</v>
      </c>
      <c r="B16" s="31"/>
      <c r="C16" s="31"/>
      <c r="D16" s="34" t="n">
        <f aca="false">SUM(D6:D13)</f>
        <v>0</v>
      </c>
      <c r="E16" s="34" t="n">
        <f aca="false">SUM(E6:E13)</f>
        <v>0</v>
      </c>
      <c r="F16" s="34" t="n">
        <f aca="false">SUM(F6:F13)</f>
        <v>0</v>
      </c>
      <c r="G16" s="34" t="n">
        <f aca="false">SUM(G6:G13)</f>
        <v>0</v>
      </c>
      <c r="H16" s="34" t="n">
        <f aca="false">SUM(H6:H13)</f>
        <v>0</v>
      </c>
      <c r="I16" s="34" t="n">
        <f aca="false">SUM(I6:I13)</f>
        <v>0</v>
      </c>
      <c r="J16" s="34" t="n">
        <f aca="false">SUM(J6:J13)</f>
        <v>0</v>
      </c>
      <c r="K16" s="34" t="n">
        <f aca="false">SUM(K6:K13)</f>
        <v>0</v>
      </c>
      <c r="L16" s="34" t="n">
        <f aca="false">SUM(L6:L13)</f>
        <v>0</v>
      </c>
      <c r="M16" s="34" t="n">
        <f aca="false">SUM(M6:M13)</f>
        <v>0</v>
      </c>
      <c r="N16" s="34" t="n">
        <f aca="false">SUM(N6:N13)</f>
        <v>0</v>
      </c>
      <c r="O16" s="34" t="n">
        <f aca="false">SUM(O6:O13)</f>
        <v>0</v>
      </c>
      <c r="P16" s="34" t="n">
        <f aca="false">SUM(P6:P13)</f>
        <v>0</v>
      </c>
      <c r="Q16" s="34" t="n">
        <f aca="false">SUM(Q6:Q13)</f>
        <v>0</v>
      </c>
      <c r="R16" s="34" t="n">
        <f aca="false">SUM(R6:R13)</f>
        <v>0</v>
      </c>
      <c r="S16" s="34" t="n">
        <f aca="false">SUM(S6:S13)</f>
        <v>0</v>
      </c>
      <c r="T16" s="34" t="n">
        <f aca="false">SUM(T6:T13)</f>
        <v>0</v>
      </c>
      <c r="U16" s="34" t="n">
        <f aca="false">SUM(U6:U13)</f>
        <v>0</v>
      </c>
      <c r="V16" s="34" t="n">
        <f aca="false">SUM(V6:V13)</f>
        <v>0</v>
      </c>
      <c r="W16" s="34" t="n">
        <f aca="false">SUM(W6:W13)</f>
        <v>0</v>
      </c>
      <c r="X16" s="34" t="n">
        <f aca="false">SUM(X6:X13)</f>
        <v>0</v>
      </c>
      <c r="Y16" s="34" t="n">
        <f aca="false">SUM(Y6:Y13)</f>
        <v>0</v>
      </c>
      <c r="Z16" s="34" t="n">
        <f aca="false">SUM(Z6:Z13)</f>
        <v>0</v>
      </c>
      <c r="AA16" s="34" t="n">
        <f aca="false">SUM(AA6:AA13)</f>
        <v>0</v>
      </c>
      <c r="AB16" s="34" t="n">
        <f aca="false">SUM(AB6:AB13)</f>
        <v>0</v>
      </c>
      <c r="AC16" s="34" t="n">
        <f aca="false">SUM(AC6:AC13)</f>
        <v>0</v>
      </c>
    </row>
    <row r="17" customFormat="false" ht="30" hidden="false" customHeight="true" outlineLevel="0" collapsed="false">
      <c r="A17" s="31" t="s">
        <v>100</v>
      </c>
      <c r="B17" s="31"/>
      <c r="C17" s="31"/>
      <c r="D17" s="35" t="str">
        <f aca="false">TRIM(IF(D15&gt;=2,"2+ KA ","")&amp;IF(AND(C_Halbjahresleiste!$D$19&lt;&gt;"",D16&gt;C_Halbjahresleiste!$D$19),"Last ","")&amp;IF(OR(AND(COUNTIFS(B_Sperrzeiten!$D$7:$D$21,"&lt;="&amp;D$4,B_Sperrzeiten!$E$7:$E$21,"&gt;="&amp;D$4,B_Sperrzeiten!$H$7:$H$21,"&lt;&gt;keine Korrekturzeit")&gt;0,D15&gt;0),AND(COUNTIFS(B_Sperrzeiten!$D$7:$D$21,"&lt;="&amp;D$4,B_Sperrzeiten!$E$7:$E$21,"&gt;="&amp;D$4,B_Sperrzeiten!$H$7:$H$21,"&lt;&gt;kein Schreibtermin")&gt;0,D16&gt;0)),"Sperre",""))</f>
        <v/>
      </c>
      <c r="E17" s="35" t="str">
        <f aca="false">TRIM(IF(E15&gt;=2,"2+ KA ","")&amp;IF(AND(C_Halbjahresleiste!$D$19&lt;&gt;"",E16&gt;C_Halbjahresleiste!$D$19),"Last ","")&amp;IF(OR(AND(COUNTIFS(B_Sperrzeiten!$D$7:$D$21,"&lt;="&amp;E$4,B_Sperrzeiten!$E$7:$E$21,"&gt;="&amp;E$4,B_Sperrzeiten!$H$7:$H$21,"&lt;&gt;keine Korrekturzeit")&gt;0,E15&gt;0),AND(COUNTIFS(B_Sperrzeiten!$D$7:$D$21,"&lt;="&amp;E$4,B_Sperrzeiten!$E$7:$E$21,"&gt;="&amp;E$4,B_Sperrzeiten!$H$7:$H$21,"&lt;&gt;kein Schreibtermin")&gt;0,E16&gt;0)),"Sperre",""))</f>
        <v/>
      </c>
      <c r="F17" s="35" t="str">
        <f aca="false">TRIM(IF(F15&gt;=2,"2+ KA ","")&amp;IF(AND(C_Halbjahresleiste!$D$19&lt;&gt;"",F16&gt;C_Halbjahresleiste!$D$19),"Last ","")&amp;IF(OR(AND(COUNTIFS(B_Sperrzeiten!$D$7:$D$21,"&lt;="&amp;F$4,B_Sperrzeiten!$E$7:$E$21,"&gt;="&amp;F$4,B_Sperrzeiten!$H$7:$H$21,"&lt;&gt;keine Korrekturzeit")&gt;0,F15&gt;0),AND(COUNTIFS(B_Sperrzeiten!$D$7:$D$21,"&lt;="&amp;F$4,B_Sperrzeiten!$E$7:$E$21,"&gt;="&amp;F$4,B_Sperrzeiten!$H$7:$H$21,"&lt;&gt;kein Schreibtermin")&gt;0,F16&gt;0)),"Sperre",""))</f>
        <v/>
      </c>
      <c r="G17" s="35" t="str">
        <f aca="false">TRIM(IF(G15&gt;=2,"2+ KA ","")&amp;IF(AND(C_Halbjahresleiste!$D$19&lt;&gt;"",G16&gt;C_Halbjahresleiste!$D$19),"Last ","")&amp;IF(OR(AND(COUNTIFS(B_Sperrzeiten!$D$7:$D$21,"&lt;="&amp;G$4,B_Sperrzeiten!$E$7:$E$21,"&gt;="&amp;G$4,B_Sperrzeiten!$H$7:$H$21,"&lt;&gt;keine Korrekturzeit")&gt;0,G15&gt;0),AND(COUNTIFS(B_Sperrzeiten!$D$7:$D$21,"&lt;="&amp;G$4,B_Sperrzeiten!$E$7:$E$21,"&gt;="&amp;G$4,B_Sperrzeiten!$H$7:$H$21,"&lt;&gt;kein Schreibtermin")&gt;0,G16&gt;0)),"Sperre",""))</f>
        <v/>
      </c>
      <c r="H17" s="35" t="str">
        <f aca="false">TRIM(IF(H15&gt;=2,"2+ KA ","")&amp;IF(AND(C_Halbjahresleiste!$D$19&lt;&gt;"",H16&gt;C_Halbjahresleiste!$D$19),"Last ","")&amp;IF(OR(AND(COUNTIFS(B_Sperrzeiten!$D$7:$D$21,"&lt;="&amp;H$4,B_Sperrzeiten!$E$7:$E$21,"&gt;="&amp;H$4,B_Sperrzeiten!$H$7:$H$21,"&lt;&gt;keine Korrekturzeit")&gt;0,H15&gt;0),AND(COUNTIFS(B_Sperrzeiten!$D$7:$D$21,"&lt;="&amp;H$4,B_Sperrzeiten!$E$7:$E$21,"&gt;="&amp;H$4,B_Sperrzeiten!$H$7:$H$21,"&lt;&gt;kein Schreibtermin")&gt;0,H16&gt;0)),"Sperre",""))</f>
        <v/>
      </c>
      <c r="I17" s="35" t="str">
        <f aca="false">TRIM(IF(I15&gt;=2,"2+ KA ","")&amp;IF(AND(C_Halbjahresleiste!$D$19&lt;&gt;"",I16&gt;C_Halbjahresleiste!$D$19),"Last ","")&amp;IF(OR(AND(COUNTIFS(B_Sperrzeiten!$D$7:$D$21,"&lt;="&amp;I$4,B_Sperrzeiten!$E$7:$E$21,"&gt;="&amp;I$4,B_Sperrzeiten!$H$7:$H$21,"&lt;&gt;keine Korrekturzeit")&gt;0,I15&gt;0),AND(COUNTIFS(B_Sperrzeiten!$D$7:$D$21,"&lt;="&amp;I$4,B_Sperrzeiten!$E$7:$E$21,"&gt;="&amp;I$4,B_Sperrzeiten!$H$7:$H$21,"&lt;&gt;kein Schreibtermin")&gt;0,I16&gt;0)),"Sperre",""))</f>
        <v/>
      </c>
      <c r="J17" s="35" t="str">
        <f aca="false">TRIM(IF(J15&gt;=2,"2+ KA ","")&amp;IF(AND(C_Halbjahresleiste!$D$19&lt;&gt;"",J16&gt;C_Halbjahresleiste!$D$19),"Last ","")&amp;IF(OR(AND(COUNTIFS(B_Sperrzeiten!$D$7:$D$21,"&lt;="&amp;J$4,B_Sperrzeiten!$E$7:$E$21,"&gt;="&amp;J$4,B_Sperrzeiten!$H$7:$H$21,"&lt;&gt;keine Korrekturzeit")&gt;0,J15&gt;0),AND(COUNTIFS(B_Sperrzeiten!$D$7:$D$21,"&lt;="&amp;J$4,B_Sperrzeiten!$E$7:$E$21,"&gt;="&amp;J$4,B_Sperrzeiten!$H$7:$H$21,"&lt;&gt;kein Schreibtermin")&gt;0,J16&gt;0)),"Sperre",""))</f>
        <v/>
      </c>
      <c r="K17" s="35" t="str">
        <f aca="false">TRIM(IF(K15&gt;=2,"2+ KA ","")&amp;IF(AND(C_Halbjahresleiste!$D$19&lt;&gt;"",K16&gt;C_Halbjahresleiste!$D$19),"Last ","")&amp;IF(OR(AND(COUNTIFS(B_Sperrzeiten!$D$7:$D$21,"&lt;="&amp;K$4,B_Sperrzeiten!$E$7:$E$21,"&gt;="&amp;K$4,B_Sperrzeiten!$H$7:$H$21,"&lt;&gt;keine Korrekturzeit")&gt;0,K15&gt;0),AND(COUNTIFS(B_Sperrzeiten!$D$7:$D$21,"&lt;="&amp;K$4,B_Sperrzeiten!$E$7:$E$21,"&gt;="&amp;K$4,B_Sperrzeiten!$H$7:$H$21,"&lt;&gt;kein Schreibtermin")&gt;0,K16&gt;0)),"Sperre",""))</f>
        <v/>
      </c>
      <c r="L17" s="35" t="str">
        <f aca="false">TRIM(IF(L15&gt;=2,"2+ KA ","")&amp;IF(AND(C_Halbjahresleiste!$D$19&lt;&gt;"",L16&gt;C_Halbjahresleiste!$D$19),"Last ","")&amp;IF(OR(AND(COUNTIFS(B_Sperrzeiten!$D$7:$D$21,"&lt;="&amp;L$4,B_Sperrzeiten!$E$7:$E$21,"&gt;="&amp;L$4,B_Sperrzeiten!$H$7:$H$21,"&lt;&gt;keine Korrekturzeit")&gt;0,L15&gt;0),AND(COUNTIFS(B_Sperrzeiten!$D$7:$D$21,"&lt;="&amp;L$4,B_Sperrzeiten!$E$7:$E$21,"&gt;="&amp;L$4,B_Sperrzeiten!$H$7:$H$21,"&lt;&gt;kein Schreibtermin")&gt;0,L16&gt;0)),"Sperre",""))</f>
        <v/>
      </c>
      <c r="M17" s="35" t="str">
        <f aca="false">TRIM(IF(M15&gt;=2,"2+ KA ","")&amp;IF(AND(C_Halbjahresleiste!$D$19&lt;&gt;"",M16&gt;C_Halbjahresleiste!$D$19),"Last ","")&amp;IF(OR(AND(COUNTIFS(B_Sperrzeiten!$D$7:$D$21,"&lt;="&amp;M$4,B_Sperrzeiten!$E$7:$E$21,"&gt;="&amp;M$4,B_Sperrzeiten!$H$7:$H$21,"&lt;&gt;keine Korrekturzeit")&gt;0,M15&gt;0),AND(COUNTIFS(B_Sperrzeiten!$D$7:$D$21,"&lt;="&amp;M$4,B_Sperrzeiten!$E$7:$E$21,"&gt;="&amp;M$4,B_Sperrzeiten!$H$7:$H$21,"&lt;&gt;kein Schreibtermin")&gt;0,M16&gt;0)),"Sperre",""))</f>
        <v/>
      </c>
      <c r="N17" s="35" t="str">
        <f aca="false">TRIM(IF(N15&gt;=2,"2+ KA ","")&amp;IF(AND(C_Halbjahresleiste!$D$19&lt;&gt;"",N16&gt;C_Halbjahresleiste!$D$19),"Last ","")&amp;IF(OR(AND(COUNTIFS(B_Sperrzeiten!$D$7:$D$21,"&lt;="&amp;N$4,B_Sperrzeiten!$E$7:$E$21,"&gt;="&amp;N$4,B_Sperrzeiten!$H$7:$H$21,"&lt;&gt;keine Korrekturzeit")&gt;0,N15&gt;0),AND(COUNTIFS(B_Sperrzeiten!$D$7:$D$21,"&lt;="&amp;N$4,B_Sperrzeiten!$E$7:$E$21,"&gt;="&amp;N$4,B_Sperrzeiten!$H$7:$H$21,"&lt;&gt;kein Schreibtermin")&gt;0,N16&gt;0)),"Sperre",""))</f>
        <v/>
      </c>
      <c r="O17" s="35" t="str">
        <f aca="false">TRIM(IF(O15&gt;=2,"2+ KA ","")&amp;IF(AND(C_Halbjahresleiste!$D$19&lt;&gt;"",O16&gt;C_Halbjahresleiste!$D$19),"Last ","")&amp;IF(OR(AND(COUNTIFS(B_Sperrzeiten!$D$7:$D$21,"&lt;="&amp;O$4,B_Sperrzeiten!$E$7:$E$21,"&gt;="&amp;O$4,B_Sperrzeiten!$H$7:$H$21,"&lt;&gt;keine Korrekturzeit")&gt;0,O15&gt;0),AND(COUNTIFS(B_Sperrzeiten!$D$7:$D$21,"&lt;="&amp;O$4,B_Sperrzeiten!$E$7:$E$21,"&gt;="&amp;O$4,B_Sperrzeiten!$H$7:$H$21,"&lt;&gt;kein Schreibtermin")&gt;0,O16&gt;0)),"Sperre",""))</f>
        <v/>
      </c>
      <c r="P17" s="35" t="str">
        <f aca="false">TRIM(IF(P15&gt;=2,"2+ KA ","")&amp;IF(AND(C_Halbjahresleiste!$D$19&lt;&gt;"",P16&gt;C_Halbjahresleiste!$D$19),"Last ","")&amp;IF(OR(AND(COUNTIFS(B_Sperrzeiten!$D$7:$D$21,"&lt;="&amp;P$4,B_Sperrzeiten!$E$7:$E$21,"&gt;="&amp;P$4,B_Sperrzeiten!$H$7:$H$21,"&lt;&gt;keine Korrekturzeit")&gt;0,P15&gt;0),AND(COUNTIFS(B_Sperrzeiten!$D$7:$D$21,"&lt;="&amp;P$4,B_Sperrzeiten!$E$7:$E$21,"&gt;="&amp;P$4,B_Sperrzeiten!$H$7:$H$21,"&lt;&gt;kein Schreibtermin")&gt;0,P16&gt;0)),"Sperre",""))</f>
        <v/>
      </c>
      <c r="Q17" s="35" t="str">
        <f aca="false">TRIM(IF(Q15&gt;=2,"2+ KA ","")&amp;IF(AND(C_Halbjahresleiste!$D$19&lt;&gt;"",Q16&gt;C_Halbjahresleiste!$D$19),"Last ","")&amp;IF(OR(AND(COUNTIFS(B_Sperrzeiten!$D$7:$D$21,"&lt;="&amp;Q$4,B_Sperrzeiten!$E$7:$E$21,"&gt;="&amp;Q$4,B_Sperrzeiten!$H$7:$H$21,"&lt;&gt;keine Korrekturzeit")&gt;0,Q15&gt;0),AND(COUNTIFS(B_Sperrzeiten!$D$7:$D$21,"&lt;="&amp;Q$4,B_Sperrzeiten!$E$7:$E$21,"&gt;="&amp;Q$4,B_Sperrzeiten!$H$7:$H$21,"&lt;&gt;kein Schreibtermin")&gt;0,Q16&gt;0)),"Sperre",""))</f>
        <v/>
      </c>
      <c r="R17" s="35" t="str">
        <f aca="false">TRIM(IF(R15&gt;=2,"2+ KA ","")&amp;IF(AND(C_Halbjahresleiste!$D$19&lt;&gt;"",R16&gt;C_Halbjahresleiste!$D$19),"Last ","")&amp;IF(OR(AND(COUNTIFS(B_Sperrzeiten!$D$7:$D$21,"&lt;="&amp;R$4,B_Sperrzeiten!$E$7:$E$21,"&gt;="&amp;R$4,B_Sperrzeiten!$H$7:$H$21,"&lt;&gt;keine Korrekturzeit")&gt;0,R15&gt;0),AND(COUNTIFS(B_Sperrzeiten!$D$7:$D$21,"&lt;="&amp;R$4,B_Sperrzeiten!$E$7:$E$21,"&gt;="&amp;R$4,B_Sperrzeiten!$H$7:$H$21,"&lt;&gt;kein Schreibtermin")&gt;0,R16&gt;0)),"Sperre",""))</f>
        <v/>
      </c>
      <c r="S17" s="35" t="str">
        <f aca="false">TRIM(IF(S15&gt;=2,"2+ KA ","")&amp;IF(AND(C_Halbjahresleiste!$D$19&lt;&gt;"",S16&gt;C_Halbjahresleiste!$D$19),"Last ","")&amp;IF(OR(AND(COUNTIFS(B_Sperrzeiten!$D$7:$D$21,"&lt;="&amp;S$4,B_Sperrzeiten!$E$7:$E$21,"&gt;="&amp;S$4,B_Sperrzeiten!$H$7:$H$21,"&lt;&gt;keine Korrekturzeit")&gt;0,S15&gt;0),AND(COUNTIFS(B_Sperrzeiten!$D$7:$D$21,"&lt;="&amp;S$4,B_Sperrzeiten!$E$7:$E$21,"&gt;="&amp;S$4,B_Sperrzeiten!$H$7:$H$21,"&lt;&gt;kein Schreibtermin")&gt;0,S16&gt;0)),"Sperre",""))</f>
        <v/>
      </c>
      <c r="T17" s="35" t="str">
        <f aca="false">TRIM(IF(T15&gt;=2,"2+ KA ","")&amp;IF(AND(C_Halbjahresleiste!$D$19&lt;&gt;"",T16&gt;C_Halbjahresleiste!$D$19),"Last ","")&amp;IF(OR(AND(COUNTIFS(B_Sperrzeiten!$D$7:$D$21,"&lt;="&amp;T$4,B_Sperrzeiten!$E$7:$E$21,"&gt;="&amp;T$4,B_Sperrzeiten!$H$7:$H$21,"&lt;&gt;keine Korrekturzeit")&gt;0,T15&gt;0),AND(COUNTIFS(B_Sperrzeiten!$D$7:$D$21,"&lt;="&amp;T$4,B_Sperrzeiten!$E$7:$E$21,"&gt;="&amp;T$4,B_Sperrzeiten!$H$7:$H$21,"&lt;&gt;kein Schreibtermin")&gt;0,T16&gt;0)),"Sperre",""))</f>
        <v/>
      </c>
      <c r="U17" s="35" t="str">
        <f aca="false">TRIM(IF(U15&gt;=2,"2+ KA ","")&amp;IF(AND(C_Halbjahresleiste!$D$19&lt;&gt;"",U16&gt;C_Halbjahresleiste!$D$19),"Last ","")&amp;IF(OR(AND(COUNTIFS(B_Sperrzeiten!$D$7:$D$21,"&lt;="&amp;U$4,B_Sperrzeiten!$E$7:$E$21,"&gt;="&amp;U$4,B_Sperrzeiten!$H$7:$H$21,"&lt;&gt;keine Korrekturzeit")&gt;0,U15&gt;0),AND(COUNTIFS(B_Sperrzeiten!$D$7:$D$21,"&lt;="&amp;U$4,B_Sperrzeiten!$E$7:$E$21,"&gt;="&amp;U$4,B_Sperrzeiten!$H$7:$H$21,"&lt;&gt;kein Schreibtermin")&gt;0,U16&gt;0)),"Sperre",""))</f>
        <v/>
      </c>
      <c r="V17" s="35" t="str">
        <f aca="false">TRIM(IF(V15&gt;=2,"2+ KA ","")&amp;IF(AND(C_Halbjahresleiste!$D$19&lt;&gt;"",V16&gt;C_Halbjahresleiste!$D$19),"Last ","")&amp;IF(OR(AND(COUNTIFS(B_Sperrzeiten!$D$7:$D$21,"&lt;="&amp;V$4,B_Sperrzeiten!$E$7:$E$21,"&gt;="&amp;V$4,B_Sperrzeiten!$H$7:$H$21,"&lt;&gt;keine Korrekturzeit")&gt;0,V15&gt;0),AND(COUNTIFS(B_Sperrzeiten!$D$7:$D$21,"&lt;="&amp;V$4,B_Sperrzeiten!$E$7:$E$21,"&gt;="&amp;V$4,B_Sperrzeiten!$H$7:$H$21,"&lt;&gt;kein Schreibtermin")&gt;0,V16&gt;0)),"Sperre",""))</f>
        <v/>
      </c>
      <c r="W17" s="35" t="str">
        <f aca="false">TRIM(IF(W15&gt;=2,"2+ KA ","")&amp;IF(AND(C_Halbjahresleiste!$D$19&lt;&gt;"",W16&gt;C_Halbjahresleiste!$D$19),"Last ","")&amp;IF(OR(AND(COUNTIFS(B_Sperrzeiten!$D$7:$D$21,"&lt;="&amp;W$4,B_Sperrzeiten!$E$7:$E$21,"&gt;="&amp;W$4,B_Sperrzeiten!$H$7:$H$21,"&lt;&gt;keine Korrekturzeit")&gt;0,W15&gt;0),AND(COUNTIFS(B_Sperrzeiten!$D$7:$D$21,"&lt;="&amp;W$4,B_Sperrzeiten!$E$7:$E$21,"&gt;="&amp;W$4,B_Sperrzeiten!$H$7:$H$21,"&lt;&gt;kein Schreibtermin")&gt;0,W16&gt;0)),"Sperre",""))</f>
        <v/>
      </c>
      <c r="X17" s="35" t="str">
        <f aca="false">TRIM(IF(X15&gt;=2,"2+ KA ","")&amp;IF(AND(C_Halbjahresleiste!$D$19&lt;&gt;"",X16&gt;C_Halbjahresleiste!$D$19),"Last ","")&amp;IF(OR(AND(COUNTIFS(B_Sperrzeiten!$D$7:$D$21,"&lt;="&amp;X$4,B_Sperrzeiten!$E$7:$E$21,"&gt;="&amp;X$4,B_Sperrzeiten!$H$7:$H$21,"&lt;&gt;keine Korrekturzeit")&gt;0,X15&gt;0),AND(COUNTIFS(B_Sperrzeiten!$D$7:$D$21,"&lt;="&amp;X$4,B_Sperrzeiten!$E$7:$E$21,"&gt;="&amp;X$4,B_Sperrzeiten!$H$7:$H$21,"&lt;&gt;kein Schreibtermin")&gt;0,X16&gt;0)),"Sperre",""))</f>
        <v/>
      </c>
      <c r="Y17" s="35" t="str">
        <f aca="false">TRIM(IF(Y15&gt;=2,"2+ KA ","")&amp;IF(AND(C_Halbjahresleiste!$D$19&lt;&gt;"",Y16&gt;C_Halbjahresleiste!$D$19),"Last ","")&amp;IF(OR(AND(COUNTIFS(B_Sperrzeiten!$D$7:$D$21,"&lt;="&amp;Y$4,B_Sperrzeiten!$E$7:$E$21,"&gt;="&amp;Y$4,B_Sperrzeiten!$H$7:$H$21,"&lt;&gt;keine Korrekturzeit")&gt;0,Y15&gt;0),AND(COUNTIFS(B_Sperrzeiten!$D$7:$D$21,"&lt;="&amp;Y$4,B_Sperrzeiten!$E$7:$E$21,"&gt;="&amp;Y$4,B_Sperrzeiten!$H$7:$H$21,"&lt;&gt;kein Schreibtermin")&gt;0,Y16&gt;0)),"Sperre",""))</f>
        <v/>
      </c>
      <c r="Z17" s="35" t="str">
        <f aca="false">TRIM(IF(Z15&gt;=2,"2+ KA ","")&amp;IF(AND(C_Halbjahresleiste!$D$19&lt;&gt;"",Z16&gt;C_Halbjahresleiste!$D$19),"Last ","")&amp;IF(OR(AND(COUNTIFS(B_Sperrzeiten!$D$7:$D$21,"&lt;="&amp;Z$4,B_Sperrzeiten!$E$7:$E$21,"&gt;="&amp;Z$4,B_Sperrzeiten!$H$7:$H$21,"&lt;&gt;keine Korrekturzeit")&gt;0,Z15&gt;0),AND(COUNTIFS(B_Sperrzeiten!$D$7:$D$21,"&lt;="&amp;Z$4,B_Sperrzeiten!$E$7:$E$21,"&gt;="&amp;Z$4,B_Sperrzeiten!$H$7:$H$21,"&lt;&gt;kein Schreibtermin")&gt;0,Z16&gt;0)),"Sperre",""))</f>
        <v/>
      </c>
      <c r="AA17" s="35" t="str">
        <f aca="false">TRIM(IF(AA15&gt;=2,"2+ KA ","")&amp;IF(AND(C_Halbjahresleiste!$D$19&lt;&gt;"",AA16&gt;C_Halbjahresleiste!$D$19),"Last ","")&amp;IF(OR(AND(COUNTIFS(B_Sperrzeiten!$D$7:$D$21,"&lt;="&amp;AA$4,B_Sperrzeiten!$E$7:$E$21,"&gt;="&amp;AA$4,B_Sperrzeiten!$H$7:$H$21,"&lt;&gt;keine Korrekturzeit")&gt;0,AA15&gt;0),AND(COUNTIFS(B_Sperrzeiten!$D$7:$D$21,"&lt;="&amp;AA$4,B_Sperrzeiten!$E$7:$E$21,"&gt;="&amp;AA$4,B_Sperrzeiten!$H$7:$H$21,"&lt;&gt;kein Schreibtermin")&gt;0,AA16&gt;0)),"Sperre",""))</f>
        <v/>
      </c>
      <c r="AB17" s="35" t="str">
        <f aca="false">TRIM(IF(AB15&gt;=2,"2+ KA ","")&amp;IF(AND(C_Halbjahresleiste!$D$19&lt;&gt;"",AB16&gt;C_Halbjahresleiste!$D$19),"Last ","")&amp;IF(OR(AND(COUNTIFS(B_Sperrzeiten!$D$7:$D$21,"&lt;="&amp;AB$4,B_Sperrzeiten!$E$7:$E$21,"&gt;="&amp;AB$4,B_Sperrzeiten!$H$7:$H$21,"&lt;&gt;keine Korrekturzeit")&gt;0,AB15&gt;0),AND(COUNTIFS(B_Sperrzeiten!$D$7:$D$21,"&lt;="&amp;AB$4,B_Sperrzeiten!$E$7:$E$21,"&gt;="&amp;AB$4,B_Sperrzeiten!$H$7:$H$21,"&lt;&gt;kein Schreibtermin")&gt;0,AB16&gt;0)),"Sperre",""))</f>
        <v/>
      </c>
      <c r="AC17" s="35" t="str">
        <f aca="false">TRIM(IF(AC15&gt;=2,"2+ KA ","")&amp;IF(AND(C_Halbjahresleiste!$D$19&lt;&gt;"",AC16&gt;C_Halbjahresleiste!$D$19),"Last ","")&amp;IF(OR(AND(COUNTIFS(B_Sperrzeiten!$D$7:$D$21,"&lt;="&amp;AC$4,B_Sperrzeiten!$E$7:$E$21,"&gt;="&amp;AC$4,B_Sperrzeiten!$H$7:$H$21,"&lt;&gt;keine Korrekturzeit")&gt;0,AC15&gt;0),AND(COUNTIFS(B_Sperrzeiten!$D$7:$D$21,"&lt;="&amp;AC$4,B_Sperrzeiten!$E$7:$E$21,"&gt;="&amp;AC$4,B_Sperrzeiten!$H$7:$H$21,"&lt;&gt;kein Schreibtermin")&gt;0,AC16&gt;0)),"Sperre",""))</f>
        <v/>
      </c>
    </row>
    <row r="19" customFormat="false" ht="30" hidden="false" customHeight="true" outlineLevel="0" collapsed="false">
      <c r="A19" s="36" t="s">
        <v>101</v>
      </c>
      <c r="B19" s="36"/>
      <c r="C19" s="36"/>
      <c r="D19" s="37"/>
      <c r="E19" s="38" t="s">
        <v>102</v>
      </c>
      <c r="F19" s="38"/>
      <c r="G19" s="38"/>
      <c r="H19" s="38"/>
      <c r="I19" s="38"/>
      <c r="J19" s="38"/>
      <c r="K19" s="38"/>
      <c r="L19" s="38"/>
      <c r="M19" s="38"/>
      <c r="N19" s="38"/>
      <c r="O19" s="38"/>
      <c r="P19" s="38"/>
      <c r="Q19" s="38"/>
      <c r="R19" s="38"/>
      <c r="S19" s="38"/>
      <c r="T19" s="38"/>
      <c r="U19" s="38"/>
      <c r="V19" s="38"/>
      <c r="W19" s="38"/>
      <c r="X19" s="38"/>
      <c r="Y19" s="38"/>
      <c r="Z19" s="38"/>
      <c r="AA19" s="38"/>
      <c r="AB19" s="38"/>
      <c r="AC19" s="38"/>
    </row>
    <row r="21" customFormat="false" ht="25.5" hidden="false" customHeight="true" outlineLevel="0" collapsed="false">
      <c r="A21" s="26" t="s">
        <v>103</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row>
  </sheetData>
  <mergeCells count="8">
    <mergeCell ref="A2:AC2"/>
    <mergeCell ref="A14:C14"/>
    <mergeCell ref="A15:C15"/>
    <mergeCell ref="A16:C16"/>
    <mergeCell ref="A17:C17"/>
    <mergeCell ref="A19:C19"/>
    <mergeCell ref="E19:AC19"/>
    <mergeCell ref="A21:AC21"/>
  </mergeCells>
  <conditionalFormatting sqref="D6:AC13">
    <cfRule type="expression" priority="2" aboveAverage="0" equalAverage="0" bottom="0" percent="0" rank="0" text="" dxfId="0">
      <formula>AND($B6&lt;&gt;"",COUNTIFS(A_Lerngruppen!$B$19:$B$42,$B6,A_Lerngruppen!$T$19:$T$42,D$4)&gt;0)</formula>
    </cfRule>
  </conditionalFormatting>
  <conditionalFormatting sqref="D6:AC16">
    <cfRule type="expression" priority="3" aboveAverage="0" equalAverage="0" bottom="0" percent="0" rank="0" text="" dxfId="1">
      <formula>D$14="–"</formula>
    </cfRule>
  </conditionalFormatting>
  <conditionalFormatting sqref="D17:AC17">
    <cfRule type="expression" priority="4" aboveAverage="0" equalAverage="0" bottom="0" percent="0" rank="0" text="" dxfId="2">
      <formula>D17&lt;&gt;""</formula>
    </cfRule>
  </conditionalFormatting>
  <conditionalFormatting sqref="D4:AC5">
    <cfRule type="expression" priority="5" aboveAverage="0" equalAverage="0" bottom="0" percent="0" rank="0" text="" dxfId="3">
      <formula>D$17&lt;&gt;""</formula>
    </cfRule>
  </conditionalFormatting>
  <printOptions headings="false" gridLines="false" gridLinesSet="true" horizontalCentered="false" verticalCentered="false"/>
  <pageMargins left="0.790277777777778" right="0.790277777777778" top="0.929861111111111" bottom="0.92986111111111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8"/>
    <col collapsed="false" customWidth="true" hidden="false" outlineLevel="0" max="4" min="3" style="0" width="16"/>
    <col collapsed="false" customWidth="true" hidden="false" outlineLevel="0" max="5" min="5" style="0" width="18"/>
    <col collapsed="false" customWidth="true" hidden="false" outlineLevel="0" max="7" min="6" style="0" width="14"/>
  </cols>
  <sheetData>
    <row r="1" customFormat="false" ht="17.35" hidden="false" customHeight="false" outlineLevel="0" collapsed="false">
      <c r="A1" s="1" t="s">
        <v>104</v>
      </c>
    </row>
    <row r="2" customFormat="false" ht="30" hidden="false" customHeight="true" outlineLevel="0" collapsed="false">
      <c r="A2" s="2" t="s">
        <v>105</v>
      </c>
      <c r="B2" s="2"/>
      <c r="C2" s="2"/>
      <c r="D2" s="2"/>
      <c r="E2" s="2"/>
      <c r="F2" s="2"/>
      <c r="G2" s="2"/>
    </row>
    <row r="4" customFormat="false" ht="18" hidden="false" customHeight="true" outlineLevel="0" collapsed="false">
      <c r="A4" s="4" t="s">
        <v>106</v>
      </c>
      <c r="B4" s="4"/>
      <c r="C4" s="4"/>
      <c r="D4" s="4"/>
      <c r="E4" s="4"/>
      <c r="F4" s="4"/>
      <c r="G4" s="4"/>
    </row>
    <row r="5" customFormat="false" ht="30" hidden="false" customHeight="true" outlineLevel="0" collapsed="false">
      <c r="A5" s="18"/>
      <c r="B5" s="18" t="s">
        <v>107</v>
      </c>
      <c r="C5" s="18" t="s">
        <v>108</v>
      </c>
      <c r="D5" s="18"/>
      <c r="E5" s="18"/>
      <c r="F5" s="18"/>
      <c r="G5" s="18"/>
    </row>
    <row r="6" customFormat="false" ht="15" hidden="false" customHeight="false" outlineLevel="0" collapsed="false">
      <c r="A6" s="19" t="n">
        <v>1</v>
      </c>
      <c r="B6" s="39" t="s">
        <v>109</v>
      </c>
      <c r="C6" s="40" t="n">
        <f aca="false">COUNTIF(C_Halbjahresleiste!$D$17:$AC$17,"*2+ KA*")</f>
        <v>0</v>
      </c>
    </row>
    <row r="7" customFormat="false" ht="23.85" hidden="false" customHeight="false" outlineLevel="0" collapsed="false">
      <c r="A7" s="19" t="n">
        <v>2</v>
      </c>
      <c r="B7" s="39" t="s">
        <v>110</v>
      </c>
      <c r="C7" s="40" t="str">
        <f aca="false">IF(C_Halbjahresleiste!$D$19="","Obergrenze fehlt (Blatt C)",COUNTIF(C_Halbjahresleiste!$D$17:$AC$17,"*Last*"))</f>
        <v>Obergrenze fehlt (Blatt C)</v>
      </c>
    </row>
    <row r="8" customFormat="false" ht="15" hidden="false" customHeight="false" outlineLevel="0" collapsed="false">
      <c r="A8" s="19" t="n">
        <v>3</v>
      </c>
      <c r="B8" s="39" t="s">
        <v>111</v>
      </c>
      <c r="C8" s="40" t="n">
        <f aca="false">COUNTIF(C_Halbjahresleiste!$D$17:$AC$17,"*Sperre*")</f>
        <v>0</v>
      </c>
    </row>
    <row r="9" customFormat="false" ht="15" hidden="false" customHeight="false" outlineLevel="0" collapsed="false">
      <c r="A9" s="19" t="n">
        <v>4</v>
      </c>
      <c r="B9" s="39" t="s">
        <v>112</v>
      </c>
      <c r="C9" s="41" t="n">
        <f aca="false">MAX(C_Halbjahresleiste!$D$16:$AC$16)</f>
        <v>0</v>
      </c>
    </row>
    <row r="10" customFormat="false" ht="15" hidden="false" customHeight="false" outlineLevel="0" collapsed="false">
      <c r="A10" s="19" t="n">
        <v>5</v>
      </c>
      <c r="B10" s="39" t="s">
        <v>113</v>
      </c>
      <c r="C10" s="42" t="str">
        <f aca="false">IF(MAX(C_Halbjahresleiste!$D$16:$AC$16)=0,"",INDEX(C_Halbjahresleiste!$D$4:$AC$4,MATCH(MAX(C_Halbjahresleiste!$D$16:$AC$16),C_Halbjahresleiste!$D$16:$AC$16,0)))</f>
        <v/>
      </c>
    </row>
    <row r="12" customFormat="false" ht="18" hidden="false" customHeight="true" outlineLevel="0" collapsed="false">
      <c r="A12" s="4" t="s">
        <v>114</v>
      </c>
      <c r="B12" s="4"/>
      <c r="C12" s="4"/>
      <c r="D12" s="4"/>
      <c r="E12" s="4"/>
      <c r="F12" s="4"/>
      <c r="G12" s="4"/>
    </row>
    <row r="13" customFormat="false" ht="30" hidden="false" customHeight="true" outlineLevel="0" collapsed="false">
      <c r="A13" s="18"/>
      <c r="B13" s="18" t="s">
        <v>107</v>
      </c>
      <c r="C13" s="18" t="s">
        <v>115</v>
      </c>
      <c r="D13" s="18" t="s">
        <v>116</v>
      </c>
      <c r="E13" s="18"/>
      <c r="F13" s="18"/>
      <c r="G13" s="18"/>
    </row>
    <row r="14" customFormat="false" ht="25.5" hidden="false" customHeight="true" outlineLevel="0" collapsed="false">
      <c r="A14" s="19" t="n">
        <v>1</v>
      </c>
      <c r="B14" s="39" t="s">
        <v>117</v>
      </c>
      <c r="C14" s="9"/>
      <c r="D14" s="43" t="s">
        <v>118</v>
      </c>
      <c r="E14" s="43"/>
      <c r="F14" s="43"/>
      <c r="G14" s="43"/>
    </row>
    <row r="15" customFormat="false" ht="25.5" hidden="false" customHeight="true" outlineLevel="0" collapsed="false">
      <c r="A15" s="19" t="n">
        <v>2</v>
      </c>
      <c r="B15" s="39" t="s">
        <v>119</v>
      </c>
      <c r="C15" s="9"/>
      <c r="D15" s="43" t="s">
        <v>120</v>
      </c>
      <c r="E15" s="43"/>
      <c r="F15" s="43"/>
      <c r="G15" s="43"/>
    </row>
    <row r="16" customFormat="false" ht="25.5" hidden="false" customHeight="true" outlineLevel="0" collapsed="false">
      <c r="A16" s="19" t="n">
        <v>3</v>
      </c>
      <c r="B16" s="39" t="s">
        <v>121</v>
      </c>
      <c r="C16" s="9"/>
      <c r="D16" s="43" t="s">
        <v>122</v>
      </c>
      <c r="E16" s="43"/>
      <c r="F16" s="43"/>
      <c r="G16" s="43"/>
    </row>
    <row r="18" customFormat="false" ht="18" hidden="false" customHeight="true" outlineLevel="0" collapsed="false">
      <c r="A18" s="4" t="s">
        <v>123</v>
      </c>
      <c r="B18" s="4"/>
      <c r="C18" s="4"/>
      <c r="D18" s="4"/>
      <c r="E18" s="4"/>
      <c r="F18" s="4"/>
      <c r="G18" s="4"/>
    </row>
    <row r="19" customFormat="false" ht="15" hidden="false" customHeight="false" outlineLevel="0" collapsed="false">
      <c r="A19" s="16" t="s">
        <v>42</v>
      </c>
      <c r="B19" s="17" t="s">
        <v>124</v>
      </c>
      <c r="C19" s="17" t="s">
        <v>125</v>
      </c>
      <c r="D19" s="17" t="s">
        <v>126</v>
      </c>
      <c r="E19" s="17" t="s">
        <v>127</v>
      </c>
      <c r="F19" s="17" t="s">
        <v>128</v>
      </c>
      <c r="G19" s="17" t="s">
        <v>58</v>
      </c>
    </row>
    <row r="20" customFormat="false" ht="31.5" hidden="false" customHeight="true" outlineLevel="0" collapsed="false">
      <c r="A20" s="18" t="s">
        <v>45</v>
      </c>
      <c r="B20" s="18" t="s">
        <v>129</v>
      </c>
      <c r="C20" s="18" t="s">
        <v>130</v>
      </c>
      <c r="D20" s="18" t="s">
        <v>131</v>
      </c>
      <c r="E20" s="18" t="s">
        <v>132</v>
      </c>
      <c r="F20" s="18" t="s">
        <v>133</v>
      </c>
      <c r="G20" s="18" t="s">
        <v>134</v>
      </c>
    </row>
    <row r="21" customFormat="false" ht="15" hidden="false" customHeight="false" outlineLevel="0" collapsed="false">
      <c r="A21" s="19" t="n">
        <v>1</v>
      </c>
      <c r="B21" s="6"/>
      <c r="C21" s="6"/>
      <c r="D21" s="6"/>
      <c r="E21" s="6"/>
      <c r="F21" s="24"/>
      <c r="G21" s="9"/>
    </row>
    <row r="22" customFormat="false" ht="15" hidden="false" customHeight="false" outlineLevel="0" collapsed="false">
      <c r="A22" s="19" t="n">
        <v>2</v>
      </c>
      <c r="B22" s="6"/>
      <c r="C22" s="6"/>
      <c r="D22" s="6"/>
      <c r="E22" s="6"/>
      <c r="F22" s="24"/>
      <c r="G22" s="9"/>
    </row>
    <row r="23" customFormat="false" ht="15" hidden="false" customHeight="false" outlineLevel="0" collapsed="false">
      <c r="A23" s="19" t="n">
        <v>3</v>
      </c>
      <c r="B23" s="6"/>
      <c r="C23" s="6"/>
      <c r="D23" s="6"/>
      <c r="E23" s="6"/>
      <c r="F23" s="24"/>
      <c r="G23" s="9"/>
    </row>
    <row r="24" customFormat="false" ht="15" hidden="false" customHeight="false" outlineLevel="0" collapsed="false">
      <c r="A24" s="19" t="n">
        <v>4</v>
      </c>
      <c r="B24" s="6"/>
      <c r="C24" s="6"/>
      <c r="D24" s="6"/>
      <c r="E24" s="6"/>
      <c r="F24" s="24"/>
      <c r="G24" s="9"/>
    </row>
    <row r="25" customFormat="false" ht="15" hidden="false" customHeight="false" outlineLevel="0" collapsed="false">
      <c r="A25" s="19" t="n">
        <v>5</v>
      </c>
      <c r="B25" s="6"/>
      <c r="C25" s="6"/>
      <c r="D25" s="6"/>
      <c r="E25" s="6"/>
      <c r="F25" s="24"/>
      <c r="G25" s="9"/>
    </row>
    <row r="26" customFormat="false" ht="15" hidden="false" customHeight="false" outlineLevel="0" collapsed="false">
      <c r="A26" s="19" t="n">
        <v>6</v>
      </c>
      <c r="B26" s="6"/>
      <c r="C26" s="6"/>
      <c r="D26" s="6"/>
      <c r="E26" s="6"/>
      <c r="F26" s="24"/>
      <c r="G26" s="9"/>
    </row>
    <row r="27" customFormat="false" ht="15" hidden="false" customHeight="false" outlineLevel="0" collapsed="false">
      <c r="A27" s="19" t="n">
        <v>7</v>
      </c>
      <c r="B27" s="6"/>
      <c r="C27" s="6"/>
      <c r="D27" s="6"/>
      <c r="E27" s="6"/>
      <c r="F27" s="24"/>
      <c r="G27" s="9"/>
    </row>
    <row r="28" customFormat="false" ht="15" hidden="false" customHeight="false" outlineLevel="0" collapsed="false">
      <c r="A28" s="19" t="n">
        <v>8</v>
      </c>
      <c r="B28" s="6"/>
      <c r="C28" s="6"/>
      <c r="D28" s="6"/>
      <c r="E28" s="6"/>
      <c r="F28" s="24"/>
      <c r="G28" s="9"/>
    </row>
    <row r="29" customFormat="false" ht="15" hidden="false" customHeight="false" outlineLevel="0" collapsed="false">
      <c r="A29" s="19" t="n">
        <v>9</v>
      </c>
      <c r="B29" s="6"/>
      <c r="C29" s="6"/>
      <c r="D29" s="6"/>
      <c r="E29" s="6"/>
      <c r="F29" s="24"/>
      <c r="G29" s="9"/>
    </row>
    <row r="30" customFormat="false" ht="15" hidden="false" customHeight="false" outlineLevel="0" collapsed="false">
      <c r="A30" s="19" t="n">
        <v>10</v>
      </c>
      <c r="B30" s="6"/>
      <c r="C30" s="6"/>
      <c r="D30" s="6"/>
      <c r="E30" s="6"/>
      <c r="F30" s="24"/>
      <c r="G30" s="9"/>
    </row>
    <row r="32" customFormat="false" ht="30" hidden="false" customHeight="true" outlineLevel="0" collapsed="false">
      <c r="A32" s="26" t="s">
        <v>135</v>
      </c>
      <c r="B32" s="26"/>
      <c r="C32" s="26"/>
      <c r="D32" s="26"/>
      <c r="E32" s="26"/>
      <c r="F32" s="26"/>
      <c r="G32" s="26"/>
    </row>
  </sheetData>
  <mergeCells count="10">
    <mergeCell ref="A2:G2"/>
    <mergeCell ref="A4:G4"/>
    <mergeCell ref="D5:G5"/>
    <mergeCell ref="A12:G12"/>
    <mergeCell ref="D13:G13"/>
    <mergeCell ref="D14:G14"/>
    <mergeCell ref="D15:G15"/>
    <mergeCell ref="D16:G16"/>
    <mergeCell ref="A18:G18"/>
    <mergeCell ref="A32:G32"/>
  </mergeCells>
  <conditionalFormatting sqref="C6:C8">
    <cfRule type="expression" priority="2" aboveAverage="0" equalAverage="0" bottom="0" percent="0" rank="0" text="" dxfId="2">
      <formula>AND(ISNUMBER(C6),C6&gt;0)</formula>
    </cfRule>
  </conditionalFormatting>
  <dataValidations count="4">
    <dataValidation allowBlank="true" errorStyle="stop" operator="between" showDropDown="false" showErrorMessage="false" showInputMessage="false" sqref="C14:C16" type="list">
      <formula1>"ja,nein"</formula1>
      <formula2>0</formula2>
    </dataValidation>
    <dataValidation allowBlank="true" errorStyle="stop" operator="between" showDropDown="false" showErrorMessage="false" showInputMessage="false" sqref="C21:C30" type="list">
      <formula1>"2+ KA,Last,Sperre,Rückgabefrist,Prüfungskorridor,Lernendenbelastung"</formula1>
      <formula2>0</formula2>
    </dataValidation>
    <dataValidation allowBlank="true" errorStyle="stop" operator="between" prompt="Ersatzformat (z. B. Projektarbeit) nur, wenn es an deiner Schule zulässig ist – vorher mit Fachkonferenz und Schulleitung klären." showDropDown="false" showErrorMessage="false" showInputMessage="true" sqref="E21:E30" type="list">
      <formula1>"vorziehen,verschieben,Ersatzformat,Sonstiges"</formula1>
      <formula2>0</formula2>
    </dataValidation>
    <dataValidation allowBlank="true" errorStyle="stop" operator="between" showDropDown="false" showErrorMessage="false" showInputMessage="false" sqref="G21:G30" type="list">
      <formula1>"ja,nein"</formula1>
      <formula2>0</formula2>
    </dataValidation>
  </dataValidations>
  <printOptions headings="false" gridLines="false" gridLinesSet="true" horizontalCentered="false" verticalCentered="false"/>
  <pageMargins left="0.790277777777778" right="0.790277777777778" top="0.929861111111111" bottom="0.929861111111111" header="0.5" footer="0.5"/>
  <pageSetup paperSize="9" scale="100" fitToWidth="1" fitToHeight="1"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7"/>
    <col collapsed="false" customWidth="true" hidden="false" outlineLevel="0" max="3" min="3" style="0" width="11"/>
    <col collapsed="false" customWidth="true" hidden="false" outlineLevel="0" max="4" min="4" style="0" width="5"/>
    <col collapsed="false" customWidth="true" hidden="false" outlineLevel="0" max="6" min="5" style="0" width="11"/>
    <col collapsed="false" customWidth="true" hidden="false" outlineLevel="0" max="7" min="7" style="0" width="15"/>
    <col collapsed="false" customWidth="true" hidden="false" outlineLevel="0" max="8" min="8" style="0" width="8"/>
    <col collapsed="false" customWidth="true" hidden="false" outlineLevel="0" max="9" min="9" style="0" width="14"/>
    <col collapsed="false" customWidth="true" hidden="false" outlineLevel="0" max="10" min="10" style="0" width="13"/>
    <col collapsed="false" customWidth="true" hidden="false" outlineLevel="0" max="11" min="11" style="0" width="11"/>
    <col collapsed="false" customWidth="true" hidden="false" outlineLevel="0" max="12" min="12" style="0" width="12"/>
    <col collapsed="false" customWidth="true" hidden="false" outlineLevel="0" max="13" min="13" style="0" width="11"/>
    <col collapsed="false" customWidth="true" hidden="false" outlineLevel="0" max="14" min="14" style="0" width="30"/>
    <col collapsed="false" customWidth="true" hidden="true" outlineLevel="0" max="15" min="15" style="0" width="4"/>
  </cols>
  <sheetData>
    <row r="1" customFormat="false" ht="17.35" hidden="false" customHeight="false" outlineLevel="0" collapsed="false">
      <c r="A1" s="1" t="s">
        <v>136</v>
      </c>
    </row>
    <row r="2" customFormat="false" ht="30" hidden="false" customHeight="true" outlineLevel="0" collapsed="false">
      <c r="A2" s="2" t="s">
        <v>137</v>
      </c>
      <c r="B2" s="2"/>
      <c r="C2" s="2"/>
      <c r="D2" s="2"/>
      <c r="E2" s="2"/>
      <c r="F2" s="2"/>
      <c r="G2" s="2"/>
      <c r="H2" s="2"/>
      <c r="I2" s="2"/>
      <c r="J2" s="2"/>
      <c r="K2" s="2"/>
      <c r="L2" s="2"/>
      <c r="M2" s="2"/>
      <c r="N2" s="2"/>
    </row>
    <row r="4" customFormat="false" ht="15" hidden="false" customHeight="false" outlineLevel="0" collapsed="false">
      <c r="A4" s="44" t="s">
        <v>138</v>
      </c>
      <c r="B4" s="44"/>
      <c r="C4" s="44"/>
      <c r="D4" s="22" t="str">
        <f aca="false">TRIM(Start!$C$8&amp;IF(AND(Start!$C$8&lt;&gt;"",Start!$C$9&lt;&gt;"")," / ","")&amp;Start!$C$9)</f>
        <v/>
      </c>
      <c r="E4" s="22"/>
      <c r="F4" s="22"/>
      <c r="G4" s="22"/>
      <c r="H4" s="22"/>
    </row>
    <row r="5" customFormat="false" ht="15" hidden="false" customHeight="false" outlineLevel="0" collapsed="false">
      <c r="A5" s="44" t="s">
        <v>9</v>
      </c>
      <c r="B5" s="44"/>
      <c r="C5" s="44"/>
      <c r="D5" s="22" t="str">
        <f aca="false">IF(Start!$C$10="","",Start!$C$10)</f>
        <v/>
      </c>
      <c r="E5" s="22"/>
      <c r="F5" s="22"/>
      <c r="G5" s="22"/>
      <c r="H5" s="22"/>
    </row>
    <row r="6" customFormat="false" ht="15" hidden="false" customHeight="false" outlineLevel="0" collapsed="false">
      <c r="A6" s="44" t="s">
        <v>139</v>
      </c>
      <c r="B6" s="44"/>
      <c r="C6" s="44"/>
      <c r="D6" s="22" t="str">
        <f aca="false">TRIM(Start!$C$6&amp;IF(AND(Start!$C$6&lt;&gt;"",Start!$C$7&lt;&gt;"")," / ","")&amp;Start!$C$7)</f>
        <v/>
      </c>
      <c r="E6" s="22"/>
      <c r="F6" s="22"/>
      <c r="G6" s="22"/>
      <c r="H6" s="22"/>
    </row>
    <row r="7" customFormat="false" ht="15" hidden="false" customHeight="false" outlineLevel="0" collapsed="false">
      <c r="A7" s="44" t="s">
        <v>10</v>
      </c>
      <c r="B7" s="44"/>
      <c r="C7" s="44"/>
      <c r="D7" s="22" t="str">
        <f aca="false">IF(Start!$C$11="","",Start!$C$11)</f>
        <v/>
      </c>
      <c r="E7" s="22"/>
      <c r="F7" s="22"/>
      <c r="G7" s="22"/>
      <c r="H7" s="22"/>
    </row>
    <row r="8" customFormat="false" ht="15" hidden="false" customHeight="false" outlineLevel="0" collapsed="false">
      <c r="A8" s="44" t="s">
        <v>12</v>
      </c>
      <c r="B8" s="44"/>
      <c r="C8" s="44"/>
      <c r="D8" s="45" t="str">
        <f aca="false">IF(Start!$C$12="","",Start!$C$12)</f>
        <v/>
      </c>
      <c r="E8" s="45"/>
      <c r="F8" s="45"/>
      <c r="G8" s="45"/>
      <c r="H8" s="45"/>
    </row>
    <row r="10" customFormat="false" ht="43.5" hidden="false" customHeight="true" outlineLevel="0" collapsed="false">
      <c r="A10" s="18" t="s">
        <v>45</v>
      </c>
      <c r="B10" s="18" t="s">
        <v>65</v>
      </c>
      <c r="C10" s="18" t="s">
        <v>63</v>
      </c>
      <c r="D10" s="18" t="s">
        <v>64</v>
      </c>
      <c r="E10" s="18" t="s">
        <v>66</v>
      </c>
      <c r="F10" s="18" t="s">
        <v>46</v>
      </c>
      <c r="G10" s="18" t="s">
        <v>140</v>
      </c>
      <c r="H10" s="18" t="s">
        <v>61</v>
      </c>
      <c r="I10" s="18" t="s">
        <v>62</v>
      </c>
      <c r="J10" s="18" t="s">
        <v>67</v>
      </c>
      <c r="K10" s="18" t="s">
        <v>68</v>
      </c>
      <c r="L10" s="18" t="s">
        <v>73</v>
      </c>
      <c r="M10" s="18" t="s">
        <v>71</v>
      </c>
      <c r="N10" s="18" t="s">
        <v>74</v>
      </c>
    </row>
    <row r="11" customFormat="false" ht="15" hidden="false" customHeight="false" outlineLevel="0" collapsed="false">
      <c r="A11" s="19" t="str">
        <f aca="false">IF($O11="","",1)</f>
        <v/>
      </c>
      <c r="B11" s="46" t="str">
        <f aca="false">IF($O11="","",IF(INDEX(A_Lerngruppen!$I$19:$I$42,$O11)="","",INDEX(A_Lerngruppen!$I$19:$I$42,$O11)))</f>
        <v/>
      </c>
      <c r="C11" s="47" t="str">
        <f aca="false">IF($O11="","",IF(INDEX(A_Lerngruppen!$G$19:$G$42,$O11)="","",INDEX(A_Lerngruppen!$G$19:$G$42,$O11)))</f>
        <v/>
      </c>
      <c r="D11" s="19" t="str">
        <f aca="false">IF($O11="","",IF(INDEX(A_Lerngruppen!$H$19:$H$42,$O11)="","",INDEX(A_Lerngruppen!$H$19:$H$42,$O11)))</f>
        <v/>
      </c>
      <c r="E11" s="39" t="str">
        <f aca="false">IF($O11="","",IF(INDEX(A_Lerngruppen!$J$19:$J$42,$O11)="","",INDEX(A_Lerngruppen!$J$19:$J$42,$O11)))</f>
        <v/>
      </c>
      <c r="F11" s="39" t="str">
        <f aca="false">IF($O11="","",IF(INDEX(A_Lerngruppen!$B$19:$B$42,$O11)="","",INDEX(A_Lerngruppen!$B$19:$B$42,$O11)))</f>
        <v/>
      </c>
      <c r="G11" s="39" t="str">
        <f aca="false">IF($O11="","",TRIM(IF(INDEX(A_Lerngruppen!$C$19:$C$42,$O11)="","",INDEX(A_Lerngruppen!$C$19:$C$42,$O11))&amp;" | "&amp;Start!$C$9))</f>
        <v/>
      </c>
      <c r="H11" s="48" t="str">
        <f aca="false">IF($O11="","",IF(INDEX(A_Lerngruppen!$E$19:$E$42,$O11)="","",INDEX(A_Lerngruppen!$E$19:$E$42,$O11)))</f>
        <v/>
      </c>
      <c r="I11" s="39" t="str">
        <f aca="false">IF($O11="","",IF(INDEX(A_Lerngruppen!$F$19:$F$42,$O11)="","",INDEX(A_Lerngruppen!$F$19:$F$42,$O11)))</f>
        <v/>
      </c>
      <c r="J11" s="39" t="str">
        <f aca="false">IF($O11="","",IF(INDEX(A_Lerngruppen!$K$19:$K$42,$O11)="","",INDEX(A_Lerngruppen!$K$19:$K$42,$O11)))</f>
        <v/>
      </c>
      <c r="K11" s="47" t="str">
        <f aca="false">IF($O11="","",IF(INDEX(A_Lerngruppen!$L$19:$L$42,$O11)="","",INDEX(A_Lerngruppen!$L$19:$L$42,$O11)))</f>
        <v/>
      </c>
      <c r="L11" s="19" t="str">
        <f aca="false">IF($O11="","",IF(INDEX(A_Lerngruppen!$Q$19:$Q$42,$O11)="","",INDEX(A_Lerngruppen!$Q$19:$Q$42,$O11)))</f>
        <v/>
      </c>
      <c r="M11" s="48" t="str">
        <f aca="false">IF($O11="","",IF(INDEX(A_Lerngruppen!$O$19:$O$42,$O11)="","",INDEX(A_Lerngruppen!$O$19:$O$42,$O11)))</f>
        <v/>
      </c>
      <c r="N11" s="39" t="str">
        <f aca="false">IF($O11="","",IF(INDEX(A_Lerngruppen!$R$19:$R$42,$O11)="","",INDEX(A_Lerngruppen!$R$19:$R$42,$O11)))</f>
        <v/>
      </c>
      <c r="O11" s="0" t="str">
        <f aca="false">IFERROR(MATCH(SMALL(A_Lerngruppen!$S$19:$S$42,1),A_Lerngruppen!$S$19:$S$42,0),"")</f>
        <v/>
      </c>
    </row>
    <row r="12" customFormat="false" ht="15" hidden="false" customHeight="false" outlineLevel="0" collapsed="false">
      <c r="A12" s="19" t="str">
        <f aca="false">IF($O12="","",2)</f>
        <v/>
      </c>
      <c r="B12" s="46" t="str">
        <f aca="false">IF($O12="","",IF(INDEX(A_Lerngruppen!$I$19:$I$42,$O12)="","",INDEX(A_Lerngruppen!$I$19:$I$42,$O12)))</f>
        <v/>
      </c>
      <c r="C12" s="47" t="str">
        <f aca="false">IF($O12="","",IF(INDEX(A_Lerngruppen!$G$19:$G$42,$O12)="","",INDEX(A_Lerngruppen!$G$19:$G$42,$O12)))</f>
        <v/>
      </c>
      <c r="D12" s="19" t="str">
        <f aca="false">IF($O12="","",IF(INDEX(A_Lerngruppen!$H$19:$H$42,$O12)="","",INDEX(A_Lerngruppen!$H$19:$H$42,$O12)))</f>
        <v/>
      </c>
      <c r="E12" s="39" t="str">
        <f aca="false">IF($O12="","",IF(INDEX(A_Lerngruppen!$J$19:$J$42,$O12)="","",INDEX(A_Lerngruppen!$J$19:$J$42,$O12)))</f>
        <v/>
      </c>
      <c r="F12" s="39" t="str">
        <f aca="false">IF($O12="","",IF(INDEX(A_Lerngruppen!$B$19:$B$42,$O12)="","",INDEX(A_Lerngruppen!$B$19:$B$42,$O12)))</f>
        <v/>
      </c>
      <c r="G12" s="39" t="str">
        <f aca="false">IF($O12="","",TRIM(IF(INDEX(A_Lerngruppen!$C$19:$C$42,$O12)="","",INDEX(A_Lerngruppen!$C$19:$C$42,$O12))&amp;" | "&amp;Start!$C$9))</f>
        <v/>
      </c>
      <c r="H12" s="48" t="str">
        <f aca="false">IF($O12="","",IF(INDEX(A_Lerngruppen!$E$19:$E$42,$O12)="","",INDEX(A_Lerngruppen!$E$19:$E$42,$O12)))</f>
        <v/>
      </c>
      <c r="I12" s="39" t="str">
        <f aca="false">IF($O12="","",IF(INDEX(A_Lerngruppen!$F$19:$F$42,$O12)="","",INDEX(A_Lerngruppen!$F$19:$F$42,$O12)))</f>
        <v/>
      </c>
      <c r="J12" s="39" t="str">
        <f aca="false">IF($O12="","",IF(INDEX(A_Lerngruppen!$K$19:$K$42,$O12)="","",INDEX(A_Lerngruppen!$K$19:$K$42,$O12)))</f>
        <v/>
      </c>
      <c r="K12" s="47" t="str">
        <f aca="false">IF($O12="","",IF(INDEX(A_Lerngruppen!$L$19:$L$42,$O12)="","",INDEX(A_Lerngruppen!$L$19:$L$42,$O12)))</f>
        <v/>
      </c>
      <c r="L12" s="19" t="str">
        <f aca="false">IF($O12="","",IF(INDEX(A_Lerngruppen!$Q$19:$Q$42,$O12)="","",INDEX(A_Lerngruppen!$Q$19:$Q$42,$O12)))</f>
        <v/>
      </c>
      <c r="M12" s="48" t="str">
        <f aca="false">IF($O12="","",IF(INDEX(A_Lerngruppen!$O$19:$O$42,$O12)="","",INDEX(A_Lerngruppen!$O$19:$O$42,$O12)))</f>
        <v/>
      </c>
      <c r="N12" s="39" t="str">
        <f aca="false">IF($O12="","",IF(INDEX(A_Lerngruppen!$R$19:$R$42,$O12)="","",INDEX(A_Lerngruppen!$R$19:$R$42,$O12)))</f>
        <v/>
      </c>
      <c r="O12" s="0" t="str">
        <f aca="false">IFERROR(MATCH(SMALL(A_Lerngruppen!$S$19:$S$42,2),A_Lerngruppen!$S$19:$S$42,0),"")</f>
        <v/>
      </c>
    </row>
    <row r="13" customFormat="false" ht="15" hidden="false" customHeight="false" outlineLevel="0" collapsed="false">
      <c r="A13" s="19" t="str">
        <f aca="false">IF($O13="","",3)</f>
        <v/>
      </c>
      <c r="B13" s="46" t="str">
        <f aca="false">IF($O13="","",IF(INDEX(A_Lerngruppen!$I$19:$I$42,$O13)="","",INDEX(A_Lerngruppen!$I$19:$I$42,$O13)))</f>
        <v/>
      </c>
      <c r="C13" s="47" t="str">
        <f aca="false">IF($O13="","",IF(INDEX(A_Lerngruppen!$G$19:$G$42,$O13)="","",INDEX(A_Lerngruppen!$G$19:$G$42,$O13)))</f>
        <v/>
      </c>
      <c r="D13" s="19" t="str">
        <f aca="false">IF($O13="","",IF(INDEX(A_Lerngruppen!$H$19:$H$42,$O13)="","",INDEX(A_Lerngruppen!$H$19:$H$42,$O13)))</f>
        <v/>
      </c>
      <c r="E13" s="39" t="str">
        <f aca="false">IF($O13="","",IF(INDEX(A_Lerngruppen!$J$19:$J$42,$O13)="","",INDEX(A_Lerngruppen!$J$19:$J$42,$O13)))</f>
        <v/>
      </c>
      <c r="F13" s="39" t="str">
        <f aca="false">IF($O13="","",IF(INDEX(A_Lerngruppen!$B$19:$B$42,$O13)="","",INDEX(A_Lerngruppen!$B$19:$B$42,$O13)))</f>
        <v/>
      </c>
      <c r="G13" s="39" t="str">
        <f aca="false">IF($O13="","",TRIM(IF(INDEX(A_Lerngruppen!$C$19:$C$42,$O13)="","",INDEX(A_Lerngruppen!$C$19:$C$42,$O13))&amp;" | "&amp;Start!$C$9))</f>
        <v/>
      </c>
      <c r="H13" s="48" t="str">
        <f aca="false">IF($O13="","",IF(INDEX(A_Lerngruppen!$E$19:$E$42,$O13)="","",INDEX(A_Lerngruppen!$E$19:$E$42,$O13)))</f>
        <v/>
      </c>
      <c r="I13" s="39" t="str">
        <f aca="false">IF($O13="","",IF(INDEX(A_Lerngruppen!$F$19:$F$42,$O13)="","",INDEX(A_Lerngruppen!$F$19:$F$42,$O13)))</f>
        <v/>
      </c>
      <c r="J13" s="39" t="str">
        <f aca="false">IF($O13="","",IF(INDEX(A_Lerngruppen!$K$19:$K$42,$O13)="","",INDEX(A_Lerngruppen!$K$19:$K$42,$O13)))</f>
        <v/>
      </c>
      <c r="K13" s="47" t="str">
        <f aca="false">IF($O13="","",IF(INDEX(A_Lerngruppen!$L$19:$L$42,$O13)="","",INDEX(A_Lerngruppen!$L$19:$L$42,$O13)))</f>
        <v/>
      </c>
      <c r="L13" s="19" t="str">
        <f aca="false">IF($O13="","",IF(INDEX(A_Lerngruppen!$Q$19:$Q$42,$O13)="","",INDEX(A_Lerngruppen!$Q$19:$Q$42,$O13)))</f>
        <v/>
      </c>
      <c r="M13" s="48" t="str">
        <f aca="false">IF($O13="","",IF(INDEX(A_Lerngruppen!$O$19:$O$42,$O13)="","",INDEX(A_Lerngruppen!$O$19:$O$42,$O13)))</f>
        <v/>
      </c>
      <c r="N13" s="39" t="str">
        <f aca="false">IF($O13="","",IF(INDEX(A_Lerngruppen!$R$19:$R$42,$O13)="","",INDEX(A_Lerngruppen!$R$19:$R$42,$O13)))</f>
        <v/>
      </c>
      <c r="O13" s="0" t="str">
        <f aca="false">IFERROR(MATCH(SMALL(A_Lerngruppen!$S$19:$S$42,3),A_Lerngruppen!$S$19:$S$42,0),"")</f>
        <v/>
      </c>
    </row>
    <row r="14" customFormat="false" ht="15" hidden="false" customHeight="false" outlineLevel="0" collapsed="false">
      <c r="A14" s="19" t="str">
        <f aca="false">IF($O14="","",4)</f>
        <v/>
      </c>
      <c r="B14" s="46" t="str">
        <f aca="false">IF($O14="","",IF(INDEX(A_Lerngruppen!$I$19:$I$42,$O14)="","",INDEX(A_Lerngruppen!$I$19:$I$42,$O14)))</f>
        <v/>
      </c>
      <c r="C14" s="47" t="str">
        <f aca="false">IF($O14="","",IF(INDEX(A_Lerngruppen!$G$19:$G$42,$O14)="","",INDEX(A_Lerngruppen!$G$19:$G$42,$O14)))</f>
        <v/>
      </c>
      <c r="D14" s="19" t="str">
        <f aca="false">IF($O14="","",IF(INDEX(A_Lerngruppen!$H$19:$H$42,$O14)="","",INDEX(A_Lerngruppen!$H$19:$H$42,$O14)))</f>
        <v/>
      </c>
      <c r="E14" s="39" t="str">
        <f aca="false">IF($O14="","",IF(INDEX(A_Lerngruppen!$J$19:$J$42,$O14)="","",INDEX(A_Lerngruppen!$J$19:$J$42,$O14)))</f>
        <v/>
      </c>
      <c r="F14" s="39" t="str">
        <f aca="false">IF($O14="","",IF(INDEX(A_Lerngruppen!$B$19:$B$42,$O14)="","",INDEX(A_Lerngruppen!$B$19:$B$42,$O14)))</f>
        <v/>
      </c>
      <c r="G14" s="39" t="str">
        <f aca="false">IF($O14="","",TRIM(IF(INDEX(A_Lerngruppen!$C$19:$C$42,$O14)="","",INDEX(A_Lerngruppen!$C$19:$C$42,$O14))&amp;" | "&amp;Start!$C$9))</f>
        <v/>
      </c>
      <c r="H14" s="48" t="str">
        <f aca="false">IF($O14="","",IF(INDEX(A_Lerngruppen!$E$19:$E$42,$O14)="","",INDEX(A_Lerngruppen!$E$19:$E$42,$O14)))</f>
        <v/>
      </c>
      <c r="I14" s="39" t="str">
        <f aca="false">IF($O14="","",IF(INDEX(A_Lerngruppen!$F$19:$F$42,$O14)="","",INDEX(A_Lerngruppen!$F$19:$F$42,$O14)))</f>
        <v/>
      </c>
      <c r="J14" s="39" t="str">
        <f aca="false">IF($O14="","",IF(INDEX(A_Lerngruppen!$K$19:$K$42,$O14)="","",INDEX(A_Lerngruppen!$K$19:$K$42,$O14)))</f>
        <v/>
      </c>
      <c r="K14" s="47" t="str">
        <f aca="false">IF($O14="","",IF(INDEX(A_Lerngruppen!$L$19:$L$42,$O14)="","",INDEX(A_Lerngruppen!$L$19:$L$42,$O14)))</f>
        <v/>
      </c>
      <c r="L14" s="19" t="str">
        <f aca="false">IF($O14="","",IF(INDEX(A_Lerngruppen!$Q$19:$Q$42,$O14)="","",INDEX(A_Lerngruppen!$Q$19:$Q$42,$O14)))</f>
        <v/>
      </c>
      <c r="M14" s="48" t="str">
        <f aca="false">IF($O14="","",IF(INDEX(A_Lerngruppen!$O$19:$O$42,$O14)="","",INDEX(A_Lerngruppen!$O$19:$O$42,$O14)))</f>
        <v/>
      </c>
      <c r="N14" s="39" t="str">
        <f aca="false">IF($O14="","",IF(INDEX(A_Lerngruppen!$R$19:$R$42,$O14)="","",INDEX(A_Lerngruppen!$R$19:$R$42,$O14)))</f>
        <v/>
      </c>
      <c r="O14" s="0" t="str">
        <f aca="false">IFERROR(MATCH(SMALL(A_Lerngruppen!$S$19:$S$42,4),A_Lerngruppen!$S$19:$S$42,0),"")</f>
        <v/>
      </c>
    </row>
    <row r="15" customFormat="false" ht="15" hidden="false" customHeight="false" outlineLevel="0" collapsed="false">
      <c r="A15" s="19" t="str">
        <f aca="false">IF($O15="","",5)</f>
        <v/>
      </c>
      <c r="B15" s="46" t="str">
        <f aca="false">IF($O15="","",IF(INDEX(A_Lerngruppen!$I$19:$I$42,$O15)="","",INDEX(A_Lerngruppen!$I$19:$I$42,$O15)))</f>
        <v/>
      </c>
      <c r="C15" s="47" t="str">
        <f aca="false">IF($O15="","",IF(INDEX(A_Lerngruppen!$G$19:$G$42,$O15)="","",INDEX(A_Lerngruppen!$G$19:$G$42,$O15)))</f>
        <v/>
      </c>
      <c r="D15" s="19" t="str">
        <f aca="false">IF($O15="","",IF(INDEX(A_Lerngruppen!$H$19:$H$42,$O15)="","",INDEX(A_Lerngruppen!$H$19:$H$42,$O15)))</f>
        <v/>
      </c>
      <c r="E15" s="39" t="str">
        <f aca="false">IF($O15="","",IF(INDEX(A_Lerngruppen!$J$19:$J$42,$O15)="","",INDEX(A_Lerngruppen!$J$19:$J$42,$O15)))</f>
        <v/>
      </c>
      <c r="F15" s="39" t="str">
        <f aca="false">IF($O15="","",IF(INDEX(A_Lerngruppen!$B$19:$B$42,$O15)="","",INDEX(A_Lerngruppen!$B$19:$B$42,$O15)))</f>
        <v/>
      </c>
      <c r="G15" s="39" t="str">
        <f aca="false">IF($O15="","",TRIM(IF(INDEX(A_Lerngruppen!$C$19:$C$42,$O15)="","",INDEX(A_Lerngruppen!$C$19:$C$42,$O15))&amp;" | "&amp;Start!$C$9))</f>
        <v/>
      </c>
      <c r="H15" s="48" t="str">
        <f aca="false">IF($O15="","",IF(INDEX(A_Lerngruppen!$E$19:$E$42,$O15)="","",INDEX(A_Lerngruppen!$E$19:$E$42,$O15)))</f>
        <v/>
      </c>
      <c r="I15" s="39" t="str">
        <f aca="false">IF($O15="","",IF(INDEX(A_Lerngruppen!$F$19:$F$42,$O15)="","",INDEX(A_Lerngruppen!$F$19:$F$42,$O15)))</f>
        <v/>
      </c>
      <c r="J15" s="39" t="str">
        <f aca="false">IF($O15="","",IF(INDEX(A_Lerngruppen!$K$19:$K$42,$O15)="","",INDEX(A_Lerngruppen!$K$19:$K$42,$O15)))</f>
        <v/>
      </c>
      <c r="K15" s="47" t="str">
        <f aca="false">IF($O15="","",IF(INDEX(A_Lerngruppen!$L$19:$L$42,$O15)="","",INDEX(A_Lerngruppen!$L$19:$L$42,$O15)))</f>
        <v/>
      </c>
      <c r="L15" s="19" t="str">
        <f aca="false">IF($O15="","",IF(INDEX(A_Lerngruppen!$Q$19:$Q$42,$O15)="","",INDEX(A_Lerngruppen!$Q$19:$Q$42,$O15)))</f>
        <v/>
      </c>
      <c r="M15" s="48" t="str">
        <f aca="false">IF($O15="","",IF(INDEX(A_Lerngruppen!$O$19:$O$42,$O15)="","",INDEX(A_Lerngruppen!$O$19:$O$42,$O15)))</f>
        <v/>
      </c>
      <c r="N15" s="39" t="str">
        <f aca="false">IF($O15="","",IF(INDEX(A_Lerngruppen!$R$19:$R$42,$O15)="","",INDEX(A_Lerngruppen!$R$19:$R$42,$O15)))</f>
        <v/>
      </c>
      <c r="O15" s="0" t="str">
        <f aca="false">IFERROR(MATCH(SMALL(A_Lerngruppen!$S$19:$S$42,5),A_Lerngruppen!$S$19:$S$42,0),"")</f>
        <v/>
      </c>
    </row>
    <row r="16" customFormat="false" ht="15" hidden="false" customHeight="false" outlineLevel="0" collapsed="false">
      <c r="A16" s="19" t="str">
        <f aca="false">IF($O16="","",6)</f>
        <v/>
      </c>
      <c r="B16" s="46" t="str">
        <f aca="false">IF($O16="","",IF(INDEX(A_Lerngruppen!$I$19:$I$42,$O16)="","",INDEX(A_Lerngruppen!$I$19:$I$42,$O16)))</f>
        <v/>
      </c>
      <c r="C16" s="47" t="str">
        <f aca="false">IF($O16="","",IF(INDEX(A_Lerngruppen!$G$19:$G$42,$O16)="","",INDEX(A_Lerngruppen!$G$19:$G$42,$O16)))</f>
        <v/>
      </c>
      <c r="D16" s="19" t="str">
        <f aca="false">IF($O16="","",IF(INDEX(A_Lerngruppen!$H$19:$H$42,$O16)="","",INDEX(A_Lerngruppen!$H$19:$H$42,$O16)))</f>
        <v/>
      </c>
      <c r="E16" s="39" t="str">
        <f aca="false">IF($O16="","",IF(INDEX(A_Lerngruppen!$J$19:$J$42,$O16)="","",INDEX(A_Lerngruppen!$J$19:$J$42,$O16)))</f>
        <v/>
      </c>
      <c r="F16" s="39" t="str">
        <f aca="false">IF($O16="","",IF(INDEX(A_Lerngruppen!$B$19:$B$42,$O16)="","",INDEX(A_Lerngruppen!$B$19:$B$42,$O16)))</f>
        <v/>
      </c>
      <c r="G16" s="39" t="str">
        <f aca="false">IF($O16="","",TRIM(IF(INDEX(A_Lerngruppen!$C$19:$C$42,$O16)="","",INDEX(A_Lerngruppen!$C$19:$C$42,$O16))&amp;" | "&amp;Start!$C$9))</f>
        <v/>
      </c>
      <c r="H16" s="48" t="str">
        <f aca="false">IF($O16="","",IF(INDEX(A_Lerngruppen!$E$19:$E$42,$O16)="","",INDEX(A_Lerngruppen!$E$19:$E$42,$O16)))</f>
        <v/>
      </c>
      <c r="I16" s="39" t="str">
        <f aca="false">IF($O16="","",IF(INDEX(A_Lerngruppen!$F$19:$F$42,$O16)="","",INDEX(A_Lerngruppen!$F$19:$F$42,$O16)))</f>
        <v/>
      </c>
      <c r="J16" s="39" t="str">
        <f aca="false">IF($O16="","",IF(INDEX(A_Lerngruppen!$K$19:$K$42,$O16)="","",INDEX(A_Lerngruppen!$K$19:$K$42,$O16)))</f>
        <v/>
      </c>
      <c r="K16" s="47" t="str">
        <f aca="false">IF($O16="","",IF(INDEX(A_Lerngruppen!$L$19:$L$42,$O16)="","",INDEX(A_Lerngruppen!$L$19:$L$42,$O16)))</f>
        <v/>
      </c>
      <c r="L16" s="19" t="str">
        <f aca="false">IF($O16="","",IF(INDEX(A_Lerngruppen!$Q$19:$Q$42,$O16)="","",INDEX(A_Lerngruppen!$Q$19:$Q$42,$O16)))</f>
        <v/>
      </c>
      <c r="M16" s="48" t="str">
        <f aca="false">IF($O16="","",IF(INDEX(A_Lerngruppen!$O$19:$O$42,$O16)="","",INDEX(A_Lerngruppen!$O$19:$O$42,$O16)))</f>
        <v/>
      </c>
      <c r="N16" s="39" t="str">
        <f aca="false">IF($O16="","",IF(INDEX(A_Lerngruppen!$R$19:$R$42,$O16)="","",INDEX(A_Lerngruppen!$R$19:$R$42,$O16)))</f>
        <v/>
      </c>
      <c r="O16" s="0" t="str">
        <f aca="false">IFERROR(MATCH(SMALL(A_Lerngruppen!$S$19:$S$42,6),A_Lerngruppen!$S$19:$S$42,0),"")</f>
        <v/>
      </c>
    </row>
    <row r="17" customFormat="false" ht="15" hidden="false" customHeight="false" outlineLevel="0" collapsed="false">
      <c r="A17" s="19" t="str">
        <f aca="false">IF($O17="","",7)</f>
        <v/>
      </c>
      <c r="B17" s="46" t="str">
        <f aca="false">IF($O17="","",IF(INDEX(A_Lerngruppen!$I$19:$I$42,$O17)="","",INDEX(A_Lerngruppen!$I$19:$I$42,$O17)))</f>
        <v/>
      </c>
      <c r="C17" s="47" t="str">
        <f aca="false">IF($O17="","",IF(INDEX(A_Lerngruppen!$G$19:$G$42,$O17)="","",INDEX(A_Lerngruppen!$G$19:$G$42,$O17)))</f>
        <v/>
      </c>
      <c r="D17" s="19" t="str">
        <f aca="false">IF($O17="","",IF(INDEX(A_Lerngruppen!$H$19:$H$42,$O17)="","",INDEX(A_Lerngruppen!$H$19:$H$42,$O17)))</f>
        <v/>
      </c>
      <c r="E17" s="39" t="str">
        <f aca="false">IF($O17="","",IF(INDEX(A_Lerngruppen!$J$19:$J$42,$O17)="","",INDEX(A_Lerngruppen!$J$19:$J$42,$O17)))</f>
        <v/>
      </c>
      <c r="F17" s="39" t="str">
        <f aca="false">IF($O17="","",IF(INDEX(A_Lerngruppen!$B$19:$B$42,$O17)="","",INDEX(A_Lerngruppen!$B$19:$B$42,$O17)))</f>
        <v/>
      </c>
      <c r="G17" s="39" t="str">
        <f aca="false">IF($O17="","",TRIM(IF(INDEX(A_Lerngruppen!$C$19:$C$42,$O17)="","",INDEX(A_Lerngruppen!$C$19:$C$42,$O17))&amp;" | "&amp;Start!$C$9))</f>
        <v/>
      </c>
      <c r="H17" s="48" t="str">
        <f aca="false">IF($O17="","",IF(INDEX(A_Lerngruppen!$E$19:$E$42,$O17)="","",INDEX(A_Lerngruppen!$E$19:$E$42,$O17)))</f>
        <v/>
      </c>
      <c r="I17" s="39" t="str">
        <f aca="false">IF($O17="","",IF(INDEX(A_Lerngruppen!$F$19:$F$42,$O17)="","",INDEX(A_Lerngruppen!$F$19:$F$42,$O17)))</f>
        <v/>
      </c>
      <c r="J17" s="39" t="str">
        <f aca="false">IF($O17="","",IF(INDEX(A_Lerngruppen!$K$19:$K$42,$O17)="","",INDEX(A_Lerngruppen!$K$19:$K$42,$O17)))</f>
        <v/>
      </c>
      <c r="K17" s="47" t="str">
        <f aca="false">IF($O17="","",IF(INDEX(A_Lerngruppen!$L$19:$L$42,$O17)="","",INDEX(A_Lerngruppen!$L$19:$L$42,$O17)))</f>
        <v/>
      </c>
      <c r="L17" s="19" t="str">
        <f aca="false">IF($O17="","",IF(INDEX(A_Lerngruppen!$Q$19:$Q$42,$O17)="","",INDEX(A_Lerngruppen!$Q$19:$Q$42,$O17)))</f>
        <v/>
      </c>
      <c r="M17" s="48" t="str">
        <f aca="false">IF($O17="","",IF(INDEX(A_Lerngruppen!$O$19:$O$42,$O17)="","",INDEX(A_Lerngruppen!$O$19:$O$42,$O17)))</f>
        <v/>
      </c>
      <c r="N17" s="39" t="str">
        <f aca="false">IF($O17="","",IF(INDEX(A_Lerngruppen!$R$19:$R$42,$O17)="","",INDEX(A_Lerngruppen!$R$19:$R$42,$O17)))</f>
        <v/>
      </c>
      <c r="O17" s="0" t="str">
        <f aca="false">IFERROR(MATCH(SMALL(A_Lerngruppen!$S$19:$S$42,7),A_Lerngruppen!$S$19:$S$42,0),"")</f>
        <v/>
      </c>
    </row>
    <row r="18" customFormat="false" ht="15" hidden="false" customHeight="false" outlineLevel="0" collapsed="false">
      <c r="A18" s="19" t="str">
        <f aca="false">IF($O18="","",8)</f>
        <v/>
      </c>
      <c r="B18" s="46" t="str">
        <f aca="false">IF($O18="","",IF(INDEX(A_Lerngruppen!$I$19:$I$42,$O18)="","",INDEX(A_Lerngruppen!$I$19:$I$42,$O18)))</f>
        <v/>
      </c>
      <c r="C18" s="47" t="str">
        <f aca="false">IF($O18="","",IF(INDEX(A_Lerngruppen!$G$19:$G$42,$O18)="","",INDEX(A_Lerngruppen!$G$19:$G$42,$O18)))</f>
        <v/>
      </c>
      <c r="D18" s="19" t="str">
        <f aca="false">IF($O18="","",IF(INDEX(A_Lerngruppen!$H$19:$H$42,$O18)="","",INDEX(A_Lerngruppen!$H$19:$H$42,$O18)))</f>
        <v/>
      </c>
      <c r="E18" s="39" t="str">
        <f aca="false">IF($O18="","",IF(INDEX(A_Lerngruppen!$J$19:$J$42,$O18)="","",INDEX(A_Lerngruppen!$J$19:$J$42,$O18)))</f>
        <v/>
      </c>
      <c r="F18" s="39" t="str">
        <f aca="false">IF($O18="","",IF(INDEX(A_Lerngruppen!$B$19:$B$42,$O18)="","",INDEX(A_Lerngruppen!$B$19:$B$42,$O18)))</f>
        <v/>
      </c>
      <c r="G18" s="39" t="str">
        <f aca="false">IF($O18="","",TRIM(IF(INDEX(A_Lerngruppen!$C$19:$C$42,$O18)="","",INDEX(A_Lerngruppen!$C$19:$C$42,$O18))&amp;" | "&amp;Start!$C$9))</f>
        <v/>
      </c>
      <c r="H18" s="48" t="str">
        <f aca="false">IF($O18="","",IF(INDEX(A_Lerngruppen!$E$19:$E$42,$O18)="","",INDEX(A_Lerngruppen!$E$19:$E$42,$O18)))</f>
        <v/>
      </c>
      <c r="I18" s="39" t="str">
        <f aca="false">IF($O18="","",IF(INDEX(A_Lerngruppen!$F$19:$F$42,$O18)="","",INDEX(A_Lerngruppen!$F$19:$F$42,$O18)))</f>
        <v/>
      </c>
      <c r="J18" s="39" t="str">
        <f aca="false">IF($O18="","",IF(INDEX(A_Lerngruppen!$K$19:$K$42,$O18)="","",INDEX(A_Lerngruppen!$K$19:$K$42,$O18)))</f>
        <v/>
      </c>
      <c r="K18" s="47" t="str">
        <f aca="false">IF($O18="","",IF(INDEX(A_Lerngruppen!$L$19:$L$42,$O18)="","",INDEX(A_Lerngruppen!$L$19:$L$42,$O18)))</f>
        <v/>
      </c>
      <c r="L18" s="19" t="str">
        <f aca="false">IF($O18="","",IF(INDEX(A_Lerngruppen!$Q$19:$Q$42,$O18)="","",INDEX(A_Lerngruppen!$Q$19:$Q$42,$O18)))</f>
        <v/>
      </c>
      <c r="M18" s="48" t="str">
        <f aca="false">IF($O18="","",IF(INDEX(A_Lerngruppen!$O$19:$O$42,$O18)="","",INDEX(A_Lerngruppen!$O$19:$O$42,$O18)))</f>
        <v/>
      </c>
      <c r="N18" s="39" t="str">
        <f aca="false">IF($O18="","",IF(INDEX(A_Lerngruppen!$R$19:$R$42,$O18)="","",INDEX(A_Lerngruppen!$R$19:$R$42,$O18)))</f>
        <v/>
      </c>
      <c r="O18" s="0" t="str">
        <f aca="false">IFERROR(MATCH(SMALL(A_Lerngruppen!$S$19:$S$42,8),A_Lerngruppen!$S$19:$S$42,0),"")</f>
        <v/>
      </c>
    </row>
    <row r="19" customFormat="false" ht="15" hidden="false" customHeight="false" outlineLevel="0" collapsed="false">
      <c r="A19" s="19" t="str">
        <f aca="false">IF($O19="","",9)</f>
        <v/>
      </c>
      <c r="B19" s="46" t="str">
        <f aca="false">IF($O19="","",IF(INDEX(A_Lerngruppen!$I$19:$I$42,$O19)="","",INDEX(A_Lerngruppen!$I$19:$I$42,$O19)))</f>
        <v/>
      </c>
      <c r="C19" s="47" t="str">
        <f aca="false">IF($O19="","",IF(INDEX(A_Lerngruppen!$G$19:$G$42,$O19)="","",INDEX(A_Lerngruppen!$G$19:$G$42,$O19)))</f>
        <v/>
      </c>
      <c r="D19" s="19" t="str">
        <f aca="false">IF($O19="","",IF(INDEX(A_Lerngruppen!$H$19:$H$42,$O19)="","",INDEX(A_Lerngruppen!$H$19:$H$42,$O19)))</f>
        <v/>
      </c>
      <c r="E19" s="39" t="str">
        <f aca="false">IF($O19="","",IF(INDEX(A_Lerngruppen!$J$19:$J$42,$O19)="","",INDEX(A_Lerngruppen!$J$19:$J$42,$O19)))</f>
        <v/>
      </c>
      <c r="F19" s="39" t="str">
        <f aca="false">IF($O19="","",IF(INDEX(A_Lerngruppen!$B$19:$B$42,$O19)="","",INDEX(A_Lerngruppen!$B$19:$B$42,$O19)))</f>
        <v/>
      </c>
      <c r="G19" s="39" t="str">
        <f aca="false">IF($O19="","",TRIM(IF(INDEX(A_Lerngruppen!$C$19:$C$42,$O19)="","",INDEX(A_Lerngruppen!$C$19:$C$42,$O19))&amp;" | "&amp;Start!$C$9))</f>
        <v/>
      </c>
      <c r="H19" s="48" t="str">
        <f aca="false">IF($O19="","",IF(INDEX(A_Lerngruppen!$E$19:$E$42,$O19)="","",INDEX(A_Lerngruppen!$E$19:$E$42,$O19)))</f>
        <v/>
      </c>
      <c r="I19" s="39" t="str">
        <f aca="false">IF($O19="","",IF(INDEX(A_Lerngruppen!$F$19:$F$42,$O19)="","",INDEX(A_Lerngruppen!$F$19:$F$42,$O19)))</f>
        <v/>
      </c>
      <c r="J19" s="39" t="str">
        <f aca="false">IF($O19="","",IF(INDEX(A_Lerngruppen!$K$19:$K$42,$O19)="","",INDEX(A_Lerngruppen!$K$19:$K$42,$O19)))</f>
        <v/>
      </c>
      <c r="K19" s="47" t="str">
        <f aca="false">IF($O19="","",IF(INDEX(A_Lerngruppen!$L$19:$L$42,$O19)="","",INDEX(A_Lerngruppen!$L$19:$L$42,$O19)))</f>
        <v/>
      </c>
      <c r="L19" s="19" t="str">
        <f aca="false">IF($O19="","",IF(INDEX(A_Lerngruppen!$Q$19:$Q$42,$O19)="","",INDEX(A_Lerngruppen!$Q$19:$Q$42,$O19)))</f>
        <v/>
      </c>
      <c r="M19" s="48" t="str">
        <f aca="false">IF($O19="","",IF(INDEX(A_Lerngruppen!$O$19:$O$42,$O19)="","",INDEX(A_Lerngruppen!$O$19:$O$42,$O19)))</f>
        <v/>
      </c>
      <c r="N19" s="39" t="str">
        <f aca="false">IF($O19="","",IF(INDEX(A_Lerngruppen!$R$19:$R$42,$O19)="","",INDEX(A_Lerngruppen!$R$19:$R$42,$O19)))</f>
        <v/>
      </c>
      <c r="O19" s="0" t="str">
        <f aca="false">IFERROR(MATCH(SMALL(A_Lerngruppen!$S$19:$S$42,9),A_Lerngruppen!$S$19:$S$42,0),"")</f>
        <v/>
      </c>
    </row>
    <row r="20" customFormat="false" ht="15" hidden="false" customHeight="false" outlineLevel="0" collapsed="false">
      <c r="A20" s="19" t="str">
        <f aca="false">IF($O20="","",10)</f>
        <v/>
      </c>
      <c r="B20" s="46" t="str">
        <f aca="false">IF($O20="","",IF(INDEX(A_Lerngruppen!$I$19:$I$42,$O20)="","",INDEX(A_Lerngruppen!$I$19:$I$42,$O20)))</f>
        <v/>
      </c>
      <c r="C20" s="47" t="str">
        <f aca="false">IF($O20="","",IF(INDEX(A_Lerngruppen!$G$19:$G$42,$O20)="","",INDEX(A_Lerngruppen!$G$19:$G$42,$O20)))</f>
        <v/>
      </c>
      <c r="D20" s="19" t="str">
        <f aca="false">IF($O20="","",IF(INDEX(A_Lerngruppen!$H$19:$H$42,$O20)="","",INDEX(A_Lerngruppen!$H$19:$H$42,$O20)))</f>
        <v/>
      </c>
      <c r="E20" s="39" t="str">
        <f aca="false">IF($O20="","",IF(INDEX(A_Lerngruppen!$J$19:$J$42,$O20)="","",INDEX(A_Lerngruppen!$J$19:$J$42,$O20)))</f>
        <v/>
      </c>
      <c r="F20" s="39" t="str">
        <f aca="false">IF($O20="","",IF(INDEX(A_Lerngruppen!$B$19:$B$42,$O20)="","",INDEX(A_Lerngruppen!$B$19:$B$42,$O20)))</f>
        <v/>
      </c>
      <c r="G20" s="39" t="str">
        <f aca="false">IF($O20="","",TRIM(IF(INDEX(A_Lerngruppen!$C$19:$C$42,$O20)="","",INDEX(A_Lerngruppen!$C$19:$C$42,$O20))&amp;" | "&amp;Start!$C$9))</f>
        <v/>
      </c>
      <c r="H20" s="48" t="str">
        <f aca="false">IF($O20="","",IF(INDEX(A_Lerngruppen!$E$19:$E$42,$O20)="","",INDEX(A_Lerngruppen!$E$19:$E$42,$O20)))</f>
        <v/>
      </c>
      <c r="I20" s="39" t="str">
        <f aca="false">IF($O20="","",IF(INDEX(A_Lerngruppen!$F$19:$F$42,$O20)="","",INDEX(A_Lerngruppen!$F$19:$F$42,$O20)))</f>
        <v/>
      </c>
      <c r="J20" s="39" t="str">
        <f aca="false">IF($O20="","",IF(INDEX(A_Lerngruppen!$K$19:$K$42,$O20)="","",INDEX(A_Lerngruppen!$K$19:$K$42,$O20)))</f>
        <v/>
      </c>
      <c r="K20" s="47" t="str">
        <f aca="false">IF($O20="","",IF(INDEX(A_Lerngruppen!$L$19:$L$42,$O20)="","",INDEX(A_Lerngruppen!$L$19:$L$42,$O20)))</f>
        <v/>
      </c>
      <c r="L20" s="19" t="str">
        <f aca="false">IF($O20="","",IF(INDEX(A_Lerngruppen!$Q$19:$Q$42,$O20)="","",INDEX(A_Lerngruppen!$Q$19:$Q$42,$O20)))</f>
        <v/>
      </c>
      <c r="M20" s="48" t="str">
        <f aca="false">IF($O20="","",IF(INDEX(A_Lerngruppen!$O$19:$O$42,$O20)="","",INDEX(A_Lerngruppen!$O$19:$O$42,$O20)))</f>
        <v/>
      </c>
      <c r="N20" s="39" t="str">
        <f aca="false">IF($O20="","",IF(INDEX(A_Lerngruppen!$R$19:$R$42,$O20)="","",INDEX(A_Lerngruppen!$R$19:$R$42,$O20)))</f>
        <v/>
      </c>
      <c r="O20" s="0" t="str">
        <f aca="false">IFERROR(MATCH(SMALL(A_Lerngruppen!$S$19:$S$42,10),A_Lerngruppen!$S$19:$S$42,0),"")</f>
        <v/>
      </c>
    </row>
    <row r="21" customFormat="false" ht="15" hidden="false" customHeight="false" outlineLevel="0" collapsed="false">
      <c r="A21" s="19" t="str">
        <f aca="false">IF($O21="","",11)</f>
        <v/>
      </c>
      <c r="B21" s="46" t="str">
        <f aca="false">IF($O21="","",IF(INDEX(A_Lerngruppen!$I$19:$I$42,$O21)="","",INDEX(A_Lerngruppen!$I$19:$I$42,$O21)))</f>
        <v/>
      </c>
      <c r="C21" s="47" t="str">
        <f aca="false">IF($O21="","",IF(INDEX(A_Lerngruppen!$G$19:$G$42,$O21)="","",INDEX(A_Lerngruppen!$G$19:$G$42,$O21)))</f>
        <v/>
      </c>
      <c r="D21" s="19" t="str">
        <f aca="false">IF($O21="","",IF(INDEX(A_Lerngruppen!$H$19:$H$42,$O21)="","",INDEX(A_Lerngruppen!$H$19:$H$42,$O21)))</f>
        <v/>
      </c>
      <c r="E21" s="39" t="str">
        <f aca="false">IF($O21="","",IF(INDEX(A_Lerngruppen!$J$19:$J$42,$O21)="","",INDEX(A_Lerngruppen!$J$19:$J$42,$O21)))</f>
        <v/>
      </c>
      <c r="F21" s="39" t="str">
        <f aca="false">IF($O21="","",IF(INDEX(A_Lerngruppen!$B$19:$B$42,$O21)="","",INDEX(A_Lerngruppen!$B$19:$B$42,$O21)))</f>
        <v/>
      </c>
      <c r="G21" s="39" t="str">
        <f aca="false">IF($O21="","",TRIM(IF(INDEX(A_Lerngruppen!$C$19:$C$42,$O21)="","",INDEX(A_Lerngruppen!$C$19:$C$42,$O21))&amp;" | "&amp;Start!$C$9))</f>
        <v/>
      </c>
      <c r="H21" s="48" t="str">
        <f aca="false">IF($O21="","",IF(INDEX(A_Lerngruppen!$E$19:$E$42,$O21)="","",INDEX(A_Lerngruppen!$E$19:$E$42,$O21)))</f>
        <v/>
      </c>
      <c r="I21" s="39" t="str">
        <f aca="false">IF($O21="","",IF(INDEX(A_Lerngruppen!$F$19:$F$42,$O21)="","",INDEX(A_Lerngruppen!$F$19:$F$42,$O21)))</f>
        <v/>
      </c>
      <c r="J21" s="39" t="str">
        <f aca="false">IF($O21="","",IF(INDEX(A_Lerngruppen!$K$19:$K$42,$O21)="","",INDEX(A_Lerngruppen!$K$19:$K$42,$O21)))</f>
        <v/>
      </c>
      <c r="K21" s="47" t="str">
        <f aca="false">IF($O21="","",IF(INDEX(A_Lerngruppen!$L$19:$L$42,$O21)="","",INDEX(A_Lerngruppen!$L$19:$L$42,$O21)))</f>
        <v/>
      </c>
      <c r="L21" s="19" t="str">
        <f aca="false">IF($O21="","",IF(INDEX(A_Lerngruppen!$Q$19:$Q$42,$O21)="","",INDEX(A_Lerngruppen!$Q$19:$Q$42,$O21)))</f>
        <v/>
      </c>
      <c r="M21" s="48" t="str">
        <f aca="false">IF($O21="","",IF(INDEX(A_Lerngruppen!$O$19:$O$42,$O21)="","",INDEX(A_Lerngruppen!$O$19:$O$42,$O21)))</f>
        <v/>
      </c>
      <c r="N21" s="39" t="str">
        <f aca="false">IF($O21="","",IF(INDEX(A_Lerngruppen!$R$19:$R$42,$O21)="","",INDEX(A_Lerngruppen!$R$19:$R$42,$O21)))</f>
        <v/>
      </c>
      <c r="O21" s="0" t="str">
        <f aca="false">IFERROR(MATCH(SMALL(A_Lerngruppen!$S$19:$S$42,11),A_Lerngruppen!$S$19:$S$42,0),"")</f>
        <v/>
      </c>
    </row>
    <row r="22" customFormat="false" ht="15" hidden="false" customHeight="false" outlineLevel="0" collapsed="false">
      <c r="A22" s="19" t="str">
        <f aca="false">IF($O22="","",12)</f>
        <v/>
      </c>
      <c r="B22" s="46" t="str">
        <f aca="false">IF($O22="","",IF(INDEX(A_Lerngruppen!$I$19:$I$42,$O22)="","",INDEX(A_Lerngruppen!$I$19:$I$42,$O22)))</f>
        <v/>
      </c>
      <c r="C22" s="47" t="str">
        <f aca="false">IF($O22="","",IF(INDEX(A_Lerngruppen!$G$19:$G$42,$O22)="","",INDEX(A_Lerngruppen!$G$19:$G$42,$O22)))</f>
        <v/>
      </c>
      <c r="D22" s="19" t="str">
        <f aca="false">IF($O22="","",IF(INDEX(A_Lerngruppen!$H$19:$H$42,$O22)="","",INDEX(A_Lerngruppen!$H$19:$H$42,$O22)))</f>
        <v/>
      </c>
      <c r="E22" s="39" t="str">
        <f aca="false">IF($O22="","",IF(INDEX(A_Lerngruppen!$J$19:$J$42,$O22)="","",INDEX(A_Lerngruppen!$J$19:$J$42,$O22)))</f>
        <v/>
      </c>
      <c r="F22" s="39" t="str">
        <f aca="false">IF($O22="","",IF(INDEX(A_Lerngruppen!$B$19:$B$42,$O22)="","",INDEX(A_Lerngruppen!$B$19:$B$42,$O22)))</f>
        <v/>
      </c>
      <c r="G22" s="39" t="str">
        <f aca="false">IF($O22="","",TRIM(IF(INDEX(A_Lerngruppen!$C$19:$C$42,$O22)="","",INDEX(A_Lerngruppen!$C$19:$C$42,$O22))&amp;" | "&amp;Start!$C$9))</f>
        <v/>
      </c>
      <c r="H22" s="48" t="str">
        <f aca="false">IF($O22="","",IF(INDEX(A_Lerngruppen!$E$19:$E$42,$O22)="","",INDEX(A_Lerngruppen!$E$19:$E$42,$O22)))</f>
        <v/>
      </c>
      <c r="I22" s="39" t="str">
        <f aca="false">IF($O22="","",IF(INDEX(A_Lerngruppen!$F$19:$F$42,$O22)="","",INDEX(A_Lerngruppen!$F$19:$F$42,$O22)))</f>
        <v/>
      </c>
      <c r="J22" s="39" t="str">
        <f aca="false">IF($O22="","",IF(INDEX(A_Lerngruppen!$K$19:$K$42,$O22)="","",INDEX(A_Lerngruppen!$K$19:$K$42,$O22)))</f>
        <v/>
      </c>
      <c r="K22" s="47" t="str">
        <f aca="false">IF($O22="","",IF(INDEX(A_Lerngruppen!$L$19:$L$42,$O22)="","",INDEX(A_Lerngruppen!$L$19:$L$42,$O22)))</f>
        <v/>
      </c>
      <c r="L22" s="19" t="str">
        <f aca="false">IF($O22="","",IF(INDEX(A_Lerngruppen!$Q$19:$Q$42,$O22)="","",INDEX(A_Lerngruppen!$Q$19:$Q$42,$O22)))</f>
        <v/>
      </c>
      <c r="M22" s="48" t="str">
        <f aca="false">IF($O22="","",IF(INDEX(A_Lerngruppen!$O$19:$O$42,$O22)="","",INDEX(A_Lerngruppen!$O$19:$O$42,$O22)))</f>
        <v/>
      </c>
      <c r="N22" s="39" t="str">
        <f aca="false">IF($O22="","",IF(INDEX(A_Lerngruppen!$R$19:$R$42,$O22)="","",INDEX(A_Lerngruppen!$R$19:$R$42,$O22)))</f>
        <v/>
      </c>
      <c r="O22" s="0" t="str">
        <f aca="false">IFERROR(MATCH(SMALL(A_Lerngruppen!$S$19:$S$42,12),A_Lerngruppen!$S$19:$S$42,0),"")</f>
        <v/>
      </c>
    </row>
    <row r="23" customFormat="false" ht="15" hidden="false" customHeight="false" outlineLevel="0" collapsed="false">
      <c r="A23" s="19" t="str">
        <f aca="false">IF($O23="","",13)</f>
        <v/>
      </c>
      <c r="B23" s="46" t="str">
        <f aca="false">IF($O23="","",IF(INDEX(A_Lerngruppen!$I$19:$I$42,$O23)="","",INDEX(A_Lerngruppen!$I$19:$I$42,$O23)))</f>
        <v/>
      </c>
      <c r="C23" s="47" t="str">
        <f aca="false">IF($O23="","",IF(INDEX(A_Lerngruppen!$G$19:$G$42,$O23)="","",INDEX(A_Lerngruppen!$G$19:$G$42,$O23)))</f>
        <v/>
      </c>
      <c r="D23" s="19" t="str">
        <f aca="false">IF($O23="","",IF(INDEX(A_Lerngruppen!$H$19:$H$42,$O23)="","",INDEX(A_Lerngruppen!$H$19:$H$42,$O23)))</f>
        <v/>
      </c>
      <c r="E23" s="39" t="str">
        <f aca="false">IF($O23="","",IF(INDEX(A_Lerngruppen!$J$19:$J$42,$O23)="","",INDEX(A_Lerngruppen!$J$19:$J$42,$O23)))</f>
        <v/>
      </c>
      <c r="F23" s="39" t="str">
        <f aca="false">IF($O23="","",IF(INDEX(A_Lerngruppen!$B$19:$B$42,$O23)="","",INDEX(A_Lerngruppen!$B$19:$B$42,$O23)))</f>
        <v/>
      </c>
      <c r="G23" s="39" t="str">
        <f aca="false">IF($O23="","",TRIM(IF(INDEX(A_Lerngruppen!$C$19:$C$42,$O23)="","",INDEX(A_Lerngruppen!$C$19:$C$42,$O23))&amp;" | "&amp;Start!$C$9))</f>
        <v/>
      </c>
      <c r="H23" s="48" t="str">
        <f aca="false">IF($O23="","",IF(INDEX(A_Lerngruppen!$E$19:$E$42,$O23)="","",INDEX(A_Lerngruppen!$E$19:$E$42,$O23)))</f>
        <v/>
      </c>
      <c r="I23" s="39" t="str">
        <f aca="false">IF($O23="","",IF(INDEX(A_Lerngruppen!$F$19:$F$42,$O23)="","",INDEX(A_Lerngruppen!$F$19:$F$42,$O23)))</f>
        <v/>
      </c>
      <c r="J23" s="39" t="str">
        <f aca="false">IF($O23="","",IF(INDEX(A_Lerngruppen!$K$19:$K$42,$O23)="","",INDEX(A_Lerngruppen!$K$19:$K$42,$O23)))</f>
        <v/>
      </c>
      <c r="K23" s="47" t="str">
        <f aca="false">IF($O23="","",IF(INDEX(A_Lerngruppen!$L$19:$L$42,$O23)="","",INDEX(A_Lerngruppen!$L$19:$L$42,$O23)))</f>
        <v/>
      </c>
      <c r="L23" s="19" t="str">
        <f aca="false">IF($O23="","",IF(INDEX(A_Lerngruppen!$Q$19:$Q$42,$O23)="","",INDEX(A_Lerngruppen!$Q$19:$Q$42,$O23)))</f>
        <v/>
      </c>
      <c r="M23" s="48" t="str">
        <f aca="false">IF($O23="","",IF(INDEX(A_Lerngruppen!$O$19:$O$42,$O23)="","",INDEX(A_Lerngruppen!$O$19:$O$42,$O23)))</f>
        <v/>
      </c>
      <c r="N23" s="39" t="str">
        <f aca="false">IF($O23="","",IF(INDEX(A_Lerngruppen!$R$19:$R$42,$O23)="","",INDEX(A_Lerngruppen!$R$19:$R$42,$O23)))</f>
        <v/>
      </c>
      <c r="O23" s="0" t="str">
        <f aca="false">IFERROR(MATCH(SMALL(A_Lerngruppen!$S$19:$S$42,13),A_Lerngruppen!$S$19:$S$42,0),"")</f>
        <v/>
      </c>
    </row>
    <row r="24" customFormat="false" ht="15" hidden="false" customHeight="false" outlineLevel="0" collapsed="false">
      <c r="A24" s="19" t="str">
        <f aca="false">IF($O24="","",14)</f>
        <v/>
      </c>
      <c r="B24" s="46" t="str">
        <f aca="false">IF($O24="","",IF(INDEX(A_Lerngruppen!$I$19:$I$42,$O24)="","",INDEX(A_Lerngruppen!$I$19:$I$42,$O24)))</f>
        <v/>
      </c>
      <c r="C24" s="47" t="str">
        <f aca="false">IF($O24="","",IF(INDEX(A_Lerngruppen!$G$19:$G$42,$O24)="","",INDEX(A_Lerngruppen!$G$19:$G$42,$O24)))</f>
        <v/>
      </c>
      <c r="D24" s="19" t="str">
        <f aca="false">IF($O24="","",IF(INDEX(A_Lerngruppen!$H$19:$H$42,$O24)="","",INDEX(A_Lerngruppen!$H$19:$H$42,$O24)))</f>
        <v/>
      </c>
      <c r="E24" s="39" t="str">
        <f aca="false">IF($O24="","",IF(INDEX(A_Lerngruppen!$J$19:$J$42,$O24)="","",INDEX(A_Lerngruppen!$J$19:$J$42,$O24)))</f>
        <v/>
      </c>
      <c r="F24" s="39" t="str">
        <f aca="false">IF($O24="","",IF(INDEX(A_Lerngruppen!$B$19:$B$42,$O24)="","",INDEX(A_Lerngruppen!$B$19:$B$42,$O24)))</f>
        <v/>
      </c>
      <c r="G24" s="39" t="str">
        <f aca="false">IF($O24="","",TRIM(IF(INDEX(A_Lerngruppen!$C$19:$C$42,$O24)="","",INDEX(A_Lerngruppen!$C$19:$C$42,$O24))&amp;" | "&amp;Start!$C$9))</f>
        <v/>
      </c>
      <c r="H24" s="48" t="str">
        <f aca="false">IF($O24="","",IF(INDEX(A_Lerngruppen!$E$19:$E$42,$O24)="","",INDEX(A_Lerngruppen!$E$19:$E$42,$O24)))</f>
        <v/>
      </c>
      <c r="I24" s="39" t="str">
        <f aca="false">IF($O24="","",IF(INDEX(A_Lerngruppen!$F$19:$F$42,$O24)="","",INDEX(A_Lerngruppen!$F$19:$F$42,$O24)))</f>
        <v/>
      </c>
      <c r="J24" s="39" t="str">
        <f aca="false">IF($O24="","",IF(INDEX(A_Lerngruppen!$K$19:$K$42,$O24)="","",INDEX(A_Lerngruppen!$K$19:$K$42,$O24)))</f>
        <v/>
      </c>
      <c r="K24" s="47" t="str">
        <f aca="false">IF($O24="","",IF(INDEX(A_Lerngruppen!$L$19:$L$42,$O24)="","",INDEX(A_Lerngruppen!$L$19:$L$42,$O24)))</f>
        <v/>
      </c>
      <c r="L24" s="19" t="str">
        <f aca="false">IF($O24="","",IF(INDEX(A_Lerngruppen!$Q$19:$Q$42,$O24)="","",INDEX(A_Lerngruppen!$Q$19:$Q$42,$O24)))</f>
        <v/>
      </c>
      <c r="M24" s="48" t="str">
        <f aca="false">IF($O24="","",IF(INDEX(A_Lerngruppen!$O$19:$O$42,$O24)="","",INDEX(A_Lerngruppen!$O$19:$O$42,$O24)))</f>
        <v/>
      </c>
      <c r="N24" s="39" t="str">
        <f aca="false">IF($O24="","",IF(INDEX(A_Lerngruppen!$R$19:$R$42,$O24)="","",INDEX(A_Lerngruppen!$R$19:$R$42,$O24)))</f>
        <v/>
      </c>
      <c r="O24" s="0" t="str">
        <f aca="false">IFERROR(MATCH(SMALL(A_Lerngruppen!$S$19:$S$42,14),A_Lerngruppen!$S$19:$S$42,0),"")</f>
        <v/>
      </c>
    </row>
    <row r="25" customFormat="false" ht="15" hidden="false" customHeight="false" outlineLevel="0" collapsed="false">
      <c r="A25" s="19" t="str">
        <f aca="false">IF($O25="","",15)</f>
        <v/>
      </c>
      <c r="B25" s="46" t="str">
        <f aca="false">IF($O25="","",IF(INDEX(A_Lerngruppen!$I$19:$I$42,$O25)="","",INDEX(A_Lerngruppen!$I$19:$I$42,$O25)))</f>
        <v/>
      </c>
      <c r="C25" s="47" t="str">
        <f aca="false">IF($O25="","",IF(INDEX(A_Lerngruppen!$G$19:$G$42,$O25)="","",INDEX(A_Lerngruppen!$G$19:$G$42,$O25)))</f>
        <v/>
      </c>
      <c r="D25" s="19" t="str">
        <f aca="false">IF($O25="","",IF(INDEX(A_Lerngruppen!$H$19:$H$42,$O25)="","",INDEX(A_Lerngruppen!$H$19:$H$42,$O25)))</f>
        <v/>
      </c>
      <c r="E25" s="39" t="str">
        <f aca="false">IF($O25="","",IF(INDEX(A_Lerngruppen!$J$19:$J$42,$O25)="","",INDEX(A_Lerngruppen!$J$19:$J$42,$O25)))</f>
        <v/>
      </c>
      <c r="F25" s="39" t="str">
        <f aca="false">IF($O25="","",IF(INDEX(A_Lerngruppen!$B$19:$B$42,$O25)="","",INDEX(A_Lerngruppen!$B$19:$B$42,$O25)))</f>
        <v/>
      </c>
      <c r="G25" s="39" t="str">
        <f aca="false">IF($O25="","",TRIM(IF(INDEX(A_Lerngruppen!$C$19:$C$42,$O25)="","",INDEX(A_Lerngruppen!$C$19:$C$42,$O25))&amp;" | "&amp;Start!$C$9))</f>
        <v/>
      </c>
      <c r="H25" s="48" t="str">
        <f aca="false">IF($O25="","",IF(INDEX(A_Lerngruppen!$E$19:$E$42,$O25)="","",INDEX(A_Lerngruppen!$E$19:$E$42,$O25)))</f>
        <v/>
      </c>
      <c r="I25" s="39" t="str">
        <f aca="false">IF($O25="","",IF(INDEX(A_Lerngruppen!$F$19:$F$42,$O25)="","",INDEX(A_Lerngruppen!$F$19:$F$42,$O25)))</f>
        <v/>
      </c>
      <c r="J25" s="39" t="str">
        <f aca="false">IF($O25="","",IF(INDEX(A_Lerngruppen!$K$19:$K$42,$O25)="","",INDEX(A_Lerngruppen!$K$19:$K$42,$O25)))</f>
        <v/>
      </c>
      <c r="K25" s="47" t="str">
        <f aca="false">IF($O25="","",IF(INDEX(A_Lerngruppen!$L$19:$L$42,$O25)="","",INDEX(A_Lerngruppen!$L$19:$L$42,$O25)))</f>
        <v/>
      </c>
      <c r="L25" s="19" t="str">
        <f aca="false">IF($O25="","",IF(INDEX(A_Lerngruppen!$Q$19:$Q$42,$O25)="","",INDEX(A_Lerngruppen!$Q$19:$Q$42,$O25)))</f>
        <v/>
      </c>
      <c r="M25" s="48" t="str">
        <f aca="false">IF($O25="","",IF(INDEX(A_Lerngruppen!$O$19:$O$42,$O25)="","",INDEX(A_Lerngruppen!$O$19:$O$42,$O25)))</f>
        <v/>
      </c>
      <c r="N25" s="39" t="str">
        <f aca="false">IF($O25="","",IF(INDEX(A_Lerngruppen!$R$19:$R$42,$O25)="","",INDEX(A_Lerngruppen!$R$19:$R$42,$O25)))</f>
        <v/>
      </c>
      <c r="O25" s="0" t="str">
        <f aca="false">IFERROR(MATCH(SMALL(A_Lerngruppen!$S$19:$S$42,15),A_Lerngruppen!$S$19:$S$42,0),"")</f>
        <v/>
      </c>
    </row>
    <row r="26" customFormat="false" ht="15" hidden="false" customHeight="false" outlineLevel="0" collapsed="false">
      <c r="A26" s="19" t="str">
        <f aca="false">IF($O26="","",16)</f>
        <v/>
      </c>
      <c r="B26" s="46" t="str">
        <f aca="false">IF($O26="","",IF(INDEX(A_Lerngruppen!$I$19:$I$42,$O26)="","",INDEX(A_Lerngruppen!$I$19:$I$42,$O26)))</f>
        <v/>
      </c>
      <c r="C26" s="47" t="str">
        <f aca="false">IF($O26="","",IF(INDEX(A_Lerngruppen!$G$19:$G$42,$O26)="","",INDEX(A_Lerngruppen!$G$19:$G$42,$O26)))</f>
        <v/>
      </c>
      <c r="D26" s="19" t="str">
        <f aca="false">IF($O26="","",IF(INDEX(A_Lerngruppen!$H$19:$H$42,$O26)="","",INDEX(A_Lerngruppen!$H$19:$H$42,$O26)))</f>
        <v/>
      </c>
      <c r="E26" s="39" t="str">
        <f aca="false">IF($O26="","",IF(INDEX(A_Lerngruppen!$J$19:$J$42,$O26)="","",INDEX(A_Lerngruppen!$J$19:$J$42,$O26)))</f>
        <v/>
      </c>
      <c r="F26" s="39" t="str">
        <f aca="false">IF($O26="","",IF(INDEX(A_Lerngruppen!$B$19:$B$42,$O26)="","",INDEX(A_Lerngruppen!$B$19:$B$42,$O26)))</f>
        <v/>
      </c>
      <c r="G26" s="39" t="str">
        <f aca="false">IF($O26="","",TRIM(IF(INDEX(A_Lerngruppen!$C$19:$C$42,$O26)="","",INDEX(A_Lerngruppen!$C$19:$C$42,$O26))&amp;" | "&amp;Start!$C$9))</f>
        <v/>
      </c>
      <c r="H26" s="48" t="str">
        <f aca="false">IF($O26="","",IF(INDEX(A_Lerngruppen!$E$19:$E$42,$O26)="","",INDEX(A_Lerngruppen!$E$19:$E$42,$O26)))</f>
        <v/>
      </c>
      <c r="I26" s="39" t="str">
        <f aca="false">IF($O26="","",IF(INDEX(A_Lerngruppen!$F$19:$F$42,$O26)="","",INDEX(A_Lerngruppen!$F$19:$F$42,$O26)))</f>
        <v/>
      </c>
      <c r="J26" s="39" t="str">
        <f aca="false">IF($O26="","",IF(INDEX(A_Lerngruppen!$K$19:$K$42,$O26)="","",INDEX(A_Lerngruppen!$K$19:$K$42,$O26)))</f>
        <v/>
      </c>
      <c r="K26" s="47" t="str">
        <f aca="false">IF($O26="","",IF(INDEX(A_Lerngruppen!$L$19:$L$42,$O26)="","",INDEX(A_Lerngruppen!$L$19:$L$42,$O26)))</f>
        <v/>
      </c>
      <c r="L26" s="19" t="str">
        <f aca="false">IF($O26="","",IF(INDEX(A_Lerngruppen!$Q$19:$Q$42,$O26)="","",INDEX(A_Lerngruppen!$Q$19:$Q$42,$O26)))</f>
        <v/>
      </c>
      <c r="M26" s="48" t="str">
        <f aca="false">IF($O26="","",IF(INDEX(A_Lerngruppen!$O$19:$O$42,$O26)="","",INDEX(A_Lerngruppen!$O$19:$O$42,$O26)))</f>
        <v/>
      </c>
      <c r="N26" s="39" t="str">
        <f aca="false">IF($O26="","",IF(INDEX(A_Lerngruppen!$R$19:$R$42,$O26)="","",INDEX(A_Lerngruppen!$R$19:$R$42,$O26)))</f>
        <v/>
      </c>
      <c r="O26" s="0" t="str">
        <f aca="false">IFERROR(MATCH(SMALL(A_Lerngruppen!$S$19:$S$42,16),A_Lerngruppen!$S$19:$S$42,0),"")</f>
        <v/>
      </c>
    </row>
    <row r="27" customFormat="false" ht="15" hidden="false" customHeight="false" outlineLevel="0" collapsed="false">
      <c r="A27" s="19" t="str">
        <f aca="false">IF($O27="","",17)</f>
        <v/>
      </c>
      <c r="B27" s="46" t="str">
        <f aca="false">IF($O27="","",IF(INDEX(A_Lerngruppen!$I$19:$I$42,$O27)="","",INDEX(A_Lerngruppen!$I$19:$I$42,$O27)))</f>
        <v/>
      </c>
      <c r="C27" s="47" t="str">
        <f aca="false">IF($O27="","",IF(INDEX(A_Lerngruppen!$G$19:$G$42,$O27)="","",INDEX(A_Lerngruppen!$G$19:$G$42,$O27)))</f>
        <v/>
      </c>
      <c r="D27" s="19" t="str">
        <f aca="false">IF($O27="","",IF(INDEX(A_Lerngruppen!$H$19:$H$42,$O27)="","",INDEX(A_Lerngruppen!$H$19:$H$42,$O27)))</f>
        <v/>
      </c>
      <c r="E27" s="39" t="str">
        <f aca="false">IF($O27="","",IF(INDEX(A_Lerngruppen!$J$19:$J$42,$O27)="","",INDEX(A_Lerngruppen!$J$19:$J$42,$O27)))</f>
        <v/>
      </c>
      <c r="F27" s="39" t="str">
        <f aca="false">IF($O27="","",IF(INDEX(A_Lerngruppen!$B$19:$B$42,$O27)="","",INDEX(A_Lerngruppen!$B$19:$B$42,$O27)))</f>
        <v/>
      </c>
      <c r="G27" s="39" t="str">
        <f aca="false">IF($O27="","",TRIM(IF(INDEX(A_Lerngruppen!$C$19:$C$42,$O27)="","",INDEX(A_Lerngruppen!$C$19:$C$42,$O27))&amp;" | "&amp;Start!$C$9))</f>
        <v/>
      </c>
      <c r="H27" s="48" t="str">
        <f aca="false">IF($O27="","",IF(INDEX(A_Lerngruppen!$E$19:$E$42,$O27)="","",INDEX(A_Lerngruppen!$E$19:$E$42,$O27)))</f>
        <v/>
      </c>
      <c r="I27" s="39" t="str">
        <f aca="false">IF($O27="","",IF(INDEX(A_Lerngruppen!$F$19:$F$42,$O27)="","",INDEX(A_Lerngruppen!$F$19:$F$42,$O27)))</f>
        <v/>
      </c>
      <c r="J27" s="39" t="str">
        <f aca="false">IF($O27="","",IF(INDEX(A_Lerngruppen!$K$19:$K$42,$O27)="","",INDEX(A_Lerngruppen!$K$19:$K$42,$O27)))</f>
        <v/>
      </c>
      <c r="K27" s="47" t="str">
        <f aca="false">IF($O27="","",IF(INDEX(A_Lerngruppen!$L$19:$L$42,$O27)="","",INDEX(A_Lerngruppen!$L$19:$L$42,$O27)))</f>
        <v/>
      </c>
      <c r="L27" s="19" t="str">
        <f aca="false">IF($O27="","",IF(INDEX(A_Lerngruppen!$Q$19:$Q$42,$O27)="","",INDEX(A_Lerngruppen!$Q$19:$Q$42,$O27)))</f>
        <v/>
      </c>
      <c r="M27" s="48" t="str">
        <f aca="false">IF($O27="","",IF(INDEX(A_Lerngruppen!$O$19:$O$42,$O27)="","",INDEX(A_Lerngruppen!$O$19:$O$42,$O27)))</f>
        <v/>
      </c>
      <c r="N27" s="39" t="str">
        <f aca="false">IF($O27="","",IF(INDEX(A_Lerngruppen!$R$19:$R$42,$O27)="","",INDEX(A_Lerngruppen!$R$19:$R$42,$O27)))</f>
        <v/>
      </c>
      <c r="O27" s="0" t="str">
        <f aca="false">IFERROR(MATCH(SMALL(A_Lerngruppen!$S$19:$S$42,17),A_Lerngruppen!$S$19:$S$42,0),"")</f>
        <v/>
      </c>
    </row>
    <row r="28" customFormat="false" ht="15" hidden="false" customHeight="false" outlineLevel="0" collapsed="false">
      <c r="A28" s="19" t="str">
        <f aca="false">IF($O28="","",18)</f>
        <v/>
      </c>
      <c r="B28" s="46" t="str">
        <f aca="false">IF($O28="","",IF(INDEX(A_Lerngruppen!$I$19:$I$42,$O28)="","",INDEX(A_Lerngruppen!$I$19:$I$42,$O28)))</f>
        <v/>
      </c>
      <c r="C28" s="47" t="str">
        <f aca="false">IF($O28="","",IF(INDEX(A_Lerngruppen!$G$19:$G$42,$O28)="","",INDEX(A_Lerngruppen!$G$19:$G$42,$O28)))</f>
        <v/>
      </c>
      <c r="D28" s="19" t="str">
        <f aca="false">IF($O28="","",IF(INDEX(A_Lerngruppen!$H$19:$H$42,$O28)="","",INDEX(A_Lerngruppen!$H$19:$H$42,$O28)))</f>
        <v/>
      </c>
      <c r="E28" s="39" t="str">
        <f aca="false">IF($O28="","",IF(INDEX(A_Lerngruppen!$J$19:$J$42,$O28)="","",INDEX(A_Lerngruppen!$J$19:$J$42,$O28)))</f>
        <v/>
      </c>
      <c r="F28" s="39" t="str">
        <f aca="false">IF($O28="","",IF(INDEX(A_Lerngruppen!$B$19:$B$42,$O28)="","",INDEX(A_Lerngruppen!$B$19:$B$42,$O28)))</f>
        <v/>
      </c>
      <c r="G28" s="39" t="str">
        <f aca="false">IF($O28="","",TRIM(IF(INDEX(A_Lerngruppen!$C$19:$C$42,$O28)="","",INDEX(A_Lerngruppen!$C$19:$C$42,$O28))&amp;" | "&amp;Start!$C$9))</f>
        <v/>
      </c>
      <c r="H28" s="48" t="str">
        <f aca="false">IF($O28="","",IF(INDEX(A_Lerngruppen!$E$19:$E$42,$O28)="","",INDEX(A_Lerngruppen!$E$19:$E$42,$O28)))</f>
        <v/>
      </c>
      <c r="I28" s="39" t="str">
        <f aca="false">IF($O28="","",IF(INDEX(A_Lerngruppen!$F$19:$F$42,$O28)="","",INDEX(A_Lerngruppen!$F$19:$F$42,$O28)))</f>
        <v/>
      </c>
      <c r="J28" s="39" t="str">
        <f aca="false">IF($O28="","",IF(INDEX(A_Lerngruppen!$K$19:$K$42,$O28)="","",INDEX(A_Lerngruppen!$K$19:$K$42,$O28)))</f>
        <v/>
      </c>
      <c r="K28" s="47" t="str">
        <f aca="false">IF($O28="","",IF(INDEX(A_Lerngruppen!$L$19:$L$42,$O28)="","",INDEX(A_Lerngruppen!$L$19:$L$42,$O28)))</f>
        <v/>
      </c>
      <c r="L28" s="19" t="str">
        <f aca="false">IF($O28="","",IF(INDEX(A_Lerngruppen!$Q$19:$Q$42,$O28)="","",INDEX(A_Lerngruppen!$Q$19:$Q$42,$O28)))</f>
        <v/>
      </c>
      <c r="M28" s="48" t="str">
        <f aca="false">IF($O28="","",IF(INDEX(A_Lerngruppen!$O$19:$O$42,$O28)="","",INDEX(A_Lerngruppen!$O$19:$O$42,$O28)))</f>
        <v/>
      </c>
      <c r="N28" s="39" t="str">
        <f aca="false">IF($O28="","",IF(INDEX(A_Lerngruppen!$R$19:$R$42,$O28)="","",INDEX(A_Lerngruppen!$R$19:$R$42,$O28)))</f>
        <v/>
      </c>
      <c r="O28" s="0" t="str">
        <f aca="false">IFERROR(MATCH(SMALL(A_Lerngruppen!$S$19:$S$42,18),A_Lerngruppen!$S$19:$S$42,0),"")</f>
        <v/>
      </c>
    </row>
    <row r="29" customFormat="false" ht="15" hidden="false" customHeight="false" outlineLevel="0" collapsed="false">
      <c r="A29" s="19" t="str">
        <f aca="false">IF($O29="","",19)</f>
        <v/>
      </c>
      <c r="B29" s="46" t="str">
        <f aca="false">IF($O29="","",IF(INDEX(A_Lerngruppen!$I$19:$I$42,$O29)="","",INDEX(A_Lerngruppen!$I$19:$I$42,$O29)))</f>
        <v/>
      </c>
      <c r="C29" s="47" t="str">
        <f aca="false">IF($O29="","",IF(INDEX(A_Lerngruppen!$G$19:$G$42,$O29)="","",INDEX(A_Lerngruppen!$G$19:$G$42,$O29)))</f>
        <v/>
      </c>
      <c r="D29" s="19" t="str">
        <f aca="false">IF($O29="","",IF(INDEX(A_Lerngruppen!$H$19:$H$42,$O29)="","",INDEX(A_Lerngruppen!$H$19:$H$42,$O29)))</f>
        <v/>
      </c>
      <c r="E29" s="39" t="str">
        <f aca="false">IF($O29="","",IF(INDEX(A_Lerngruppen!$J$19:$J$42,$O29)="","",INDEX(A_Lerngruppen!$J$19:$J$42,$O29)))</f>
        <v/>
      </c>
      <c r="F29" s="39" t="str">
        <f aca="false">IF($O29="","",IF(INDEX(A_Lerngruppen!$B$19:$B$42,$O29)="","",INDEX(A_Lerngruppen!$B$19:$B$42,$O29)))</f>
        <v/>
      </c>
      <c r="G29" s="39" t="str">
        <f aca="false">IF($O29="","",TRIM(IF(INDEX(A_Lerngruppen!$C$19:$C$42,$O29)="","",INDEX(A_Lerngruppen!$C$19:$C$42,$O29))&amp;" | "&amp;Start!$C$9))</f>
        <v/>
      </c>
      <c r="H29" s="48" t="str">
        <f aca="false">IF($O29="","",IF(INDEX(A_Lerngruppen!$E$19:$E$42,$O29)="","",INDEX(A_Lerngruppen!$E$19:$E$42,$O29)))</f>
        <v/>
      </c>
      <c r="I29" s="39" t="str">
        <f aca="false">IF($O29="","",IF(INDEX(A_Lerngruppen!$F$19:$F$42,$O29)="","",INDEX(A_Lerngruppen!$F$19:$F$42,$O29)))</f>
        <v/>
      </c>
      <c r="J29" s="39" t="str">
        <f aca="false">IF($O29="","",IF(INDEX(A_Lerngruppen!$K$19:$K$42,$O29)="","",INDEX(A_Lerngruppen!$K$19:$K$42,$O29)))</f>
        <v/>
      </c>
      <c r="K29" s="47" t="str">
        <f aca="false">IF($O29="","",IF(INDEX(A_Lerngruppen!$L$19:$L$42,$O29)="","",INDEX(A_Lerngruppen!$L$19:$L$42,$O29)))</f>
        <v/>
      </c>
      <c r="L29" s="19" t="str">
        <f aca="false">IF($O29="","",IF(INDEX(A_Lerngruppen!$Q$19:$Q$42,$O29)="","",INDEX(A_Lerngruppen!$Q$19:$Q$42,$O29)))</f>
        <v/>
      </c>
      <c r="M29" s="48" t="str">
        <f aca="false">IF($O29="","",IF(INDEX(A_Lerngruppen!$O$19:$O$42,$O29)="","",INDEX(A_Lerngruppen!$O$19:$O$42,$O29)))</f>
        <v/>
      </c>
      <c r="N29" s="39" t="str">
        <f aca="false">IF($O29="","",IF(INDEX(A_Lerngruppen!$R$19:$R$42,$O29)="","",INDEX(A_Lerngruppen!$R$19:$R$42,$O29)))</f>
        <v/>
      </c>
      <c r="O29" s="0" t="str">
        <f aca="false">IFERROR(MATCH(SMALL(A_Lerngruppen!$S$19:$S$42,19),A_Lerngruppen!$S$19:$S$42,0),"")</f>
        <v/>
      </c>
    </row>
    <row r="30" customFormat="false" ht="15" hidden="false" customHeight="false" outlineLevel="0" collapsed="false">
      <c r="A30" s="19" t="str">
        <f aca="false">IF($O30="","",20)</f>
        <v/>
      </c>
      <c r="B30" s="46" t="str">
        <f aca="false">IF($O30="","",IF(INDEX(A_Lerngruppen!$I$19:$I$42,$O30)="","",INDEX(A_Lerngruppen!$I$19:$I$42,$O30)))</f>
        <v/>
      </c>
      <c r="C30" s="47" t="str">
        <f aca="false">IF($O30="","",IF(INDEX(A_Lerngruppen!$G$19:$G$42,$O30)="","",INDEX(A_Lerngruppen!$G$19:$G$42,$O30)))</f>
        <v/>
      </c>
      <c r="D30" s="19" t="str">
        <f aca="false">IF($O30="","",IF(INDEX(A_Lerngruppen!$H$19:$H$42,$O30)="","",INDEX(A_Lerngruppen!$H$19:$H$42,$O30)))</f>
        <v/>
      </c>
      <c r="E30" s="39" t="str">
        <f aca="false">IF($O30="","",IF(INDEX(A_Lerngruppen!$J$19:$J$42,$O30)="","",INDEX(A_Lerngruppen!$J$19:$J$42,$O30)))</f>
        <v/>
      </c>
      <c r="F30" s="39" t="str">
        <f aca="false">IF($O30="","",IF(INDEX(A_Lerngruppen!$B$19:$B$42,$O30)="","",INDEX(A_Lerngruppen!$B$19:$B$42,$O30)))</f>
        <v/>
      </c>
      <c r="G30" s="39" t="str">
        <f aca="false">IF($O30="","",TRIM(IF(INDEX(A_Lerngruppen!$C$19:$C$42,$O30)="","",INDEX(A_Lerngruppen!$C$19:$C$42,$O30))&amp;" | "&amp;Start!$C$9))</f>
        <v/>
      </c>
      <c r="H30" s="48" t="str">
        <f aca="false">IF($O30="","",IF(INDEX(A_Lerngruppen!$E$19:$E$42,$O30)="","",INDEX(A_Lerngruppen!$E$19:$E$42,$O30)))</f>
        <v/>
      </c>
      <c r="I30" s="39" t="str">
        <f aca="false">IF($O30="","",IF(INDEX(A_Lerngruppen!$F$19:$F$42,$O30)="","",INDEX(A_Lerngruppen!$F$19:$F$42,$O30)))</f>
        <v/>
      </c>
      <c r="J30" s="39" t="str">
        <f aca="false">IF($O30="","",IF(INDEX(A_Lerngruppen!$K$19:$K$42,$O30)="","",INDEX(A_Lerngruppen!$K$19:$K$42,$O30)))</f>
        <v/>
      </c>
      <c r="K30" s="47" t="str">
        <f aca="false">IF($O30="","",IF(INDEX(A_Lerngruppen!$L$19:$L$42,$O30)="","",INDEX(A_Lerngruppen!$L$19:$L$42,$O30)))</f>
        <v/>
      </c>
      <c r="L30" s="19" t="str">
        <f aca="false">IF($O30="","",IF(INDEX(A_Lerngruppen!$Q$19:$Q$42,$O30)="","",INDEX(A_Lerngruppen!$Q$19:$Q$42,$O30)))</f>
        <v/>
      </c>
      <c r="M30" s="48" t="str">
        <f aca="false">IF($O30="","",IF(INDEX(A_Lerngruppen!$O$19:$O$42,$O30)="","",INDEX(A_Lerngruppen!$O$19:$O$42,$O30)))</f>
        <v/>
      </c>
      <c r="N30" s="39" t="str">
        <f aca="false">IF($O30="","",IF(INDEX(A_Lerngruppen!$R$19:$R$42,$O30)="","",INDEX(A_Lerngruppen!$R$19:$R$42,$O30)))</f>
        <v/>
      </c>
      <c r="O30" s="0" t="str">
        <f aca="false">IFERROR(MATCH(SMALL(A_Lerngruppen!$S$19:$S$42,20),A_Lerngruppen!$S$19:$S$42,0),"")</f>
        <v/>
      </c>
    </row>
    <row r="31" customFormat="false" ht="15" hidden="false" customHeight="false" outlineLevel="0" collapsed="false">
      <c r="A31" s="19" t="str">
        <f aca="false">IF($O31="","",21)</f>
        <v/>
      </c>
      <c r="B31" s="46" t="str">
        <f aca="false">IF($O31="","",IF(INDEX(A_Lerngruppen!$I$19:$I$42,$O31)="","",INDEX(A_Lerngruppen!$I$19:$I$42,$O31)))</f>
        <v/>
      </c>
      <c r="C31" s="47" t="str">
        <f aca="false">IF($O31="","",IF(INDEX(A_Lerngruppen!$G$19:$G$42,$O31)="","",INDEX(A_Lerngruppen!$G$19:$G$42,$O31)))</f>
        <v/>
      </c>
      <c r="D31" s="19" t="str">
        <f aca="false">IF($O31="","",IF(INDEX(A_Lerngruppen!$H$19:$H$42,$O31)="","",INDEX(A_Lerngruppen!$H$19:$H$42,$O31)))</f>
        <v/>
      </c>
      <c r="E31" s="39" t="str">
        <f aca="false">IF($O31="","",IF(INDEX(A_Lerngruppen!$J$19:$J$42,$O31)="","",INDEX(A_Lerngruppen!$J$19:$J$42,$O31)))</f>
        <v/>
      </c>
      <c r="F31" s="39" t="str">
        <f aca="false">IF($O31="","",IF(INDEX(A_Lerngruppen!$B$19:$B$42,$O31)="","",INDEX(A_Lerngruppen!$B$19:$B$42,$O31)))</f>
        <v/>
      </c>
      <c r="G31" s="39" t="str">
        <f aca="false">IF($O31="","",TRIM(IF(INDEX(A_Lerngruppen!$C$19:$C$42,$O31)="","",INDEX(A_Lerngruppen!$C$19:$C$42,$O31))&amp;" | "&amp;Start!$C$9))</f>
        <v/>
      </c>
      <c r="H31" s="48" t="str">
        <f aca="false">IF($O31="","",IF(INDEX(A_Lerngruppen!$E$19:$E$42,$O31)="","",INDEX(A_Lerngruppen!$E$19:$E$42,$O31)))</f>
        <v/>
      </c>
      <c r="I31" s="39" t="str">
        <f aca="false">IF($O31="","",IF(INDEX(A_Lerngruppen!$F$19:$F$42,$O31)="","",INDEX(A_Lerngruppen!$F$19:$F$42,$O31)))</f>
        <v/>
      </c>
      <c r="J31" s="39" t="str">
        <f aca="false">IF($O31="","",IF(INDEX(A_Lerngruppen!$K$19:$K$42,$O31)="","",INDEX(A_Lerngruppen!$K$19:$K$42,$O31)))</f>
        <v/>
      </c>
      <c r="K31" s="47" t="str">
        <f aca="false">IF($O31="","",IF(INDEX(A_Lerngruppen!$L$19:$L$42,$O31)="","",INDEX(A_Lerngruppen!$L$19:$L$42,$O31)))</f>
        <v/>
      </c>
      <c r="L31" s="19" t="str">
        <f aca="false">IF($O31="","",IF(INDEX(A_Lerngruppen!$Q$19:$Q$42,$O31)="","",INDEX(A_Lerngruppen!$Q$19:$Q$42,$O31)))</f>
        <v/>
      </c>
      <c r="M31" s="48" t="str">
        <f aca="false">IF($O31="","",IF(INDEX(A_Lerngruppen!$O$19:$O$42,$O31)="","",INDEX(A_Lerngruppen!$O$19:$O$42,$O31)))</f>
        <v/>
      </c>
      <c r="N31" s="39" t="str">
        <f aca="false">IF($O31="","",IF(INDEX(A_Lerngruppen!$R$19:$R$42,$O31)="","",INDEX(A_Lerngruppen!$R$19:$R$42,$O31)))</f>
        <v/>
      </c>
      <c r="O31" s="0" t="str">
        <f aca="false">IFERROR(MATCH(SMALL(A_Lerngruppen!$S$19:$S$42,21),A_Lerngruppen!$S$19:$S$42,0),"")</f>
        <v/>
      </c>
    </row>
    <row r="32" customFormat="false" ht="15" hidden="false" customHeight="false" outlineLevel="0" collapsed="false">
      <c r="A32" s="19" t="str">
        <f aca="false">IF($O32="","",22)</f>
        <v/>
      </c>
      <c r="B32" s="46" t="str">
        <f aca="false">IF($O32="","",IF(INDEX(A_Lerngruppen!$I$19:$I$42,$O32)="","",INDEX(A_Lerngruppen!$I$19:$I$42,$O32)))</f>
        <v/>
      </c>
      <c r="C32" s="47" t="str">
        <f aca="false">IF($O32="","",IF(INDEX(A_Lerngruppen!$G$19:$G$42,$O32)="","",INDEX(A_Lerngruppen!$G$19:$G$42,$O32)))</f>
        <v/>
      </c>
      <c r="D32" s="19" t="str">
        <f aca="false">IF($O32="","",IF(INDEX(A_Lerngruppen!$H$19:$H$42,$O32)="","",INDEX(A_Lerngruppen!$H$19:$H$42,$O32)))</f>
        <v/>
      </c>
      <c r="E32" s="39" t="str">
        <f aca="false">IF($O32="","",IF(INDEX(A_Lerngruppen!$J$19:$J$42,$O32)="","",INDEX(A_Lerngruppen!$J$19:$J$42,$O32)))</f>
        <v/>
      </c>
      <c r="F32" s="39" t="str">
        <f aca="false">IF($O32="","",IF(INDEX(A_Lerngruppen!$B$19:$B$42,$O32)="","",INDEX(A_Lerngruppen!$B$19:$B$42,$O32)))</f>
        <v/>
      </c>
      <c r="G32" s="39" t="str">
        <f aca="false">IF($O32="","",TRIM(IF(INDEX(A_Lerngruppen!$C$19:$C$42,$O32)="","",INDEX(A_Lerngruppen!$C$19:$C$42,$O32))&amp;" | "&amp;Start!$C$9))</f>
        <v/>
      </c>
      <c r="H32" s="48" t="str">
        <f aca="false">IF($O32="","",IF(INDEX(A_Lerngruppen!$E$19:$E$42,$O32)="","",INDEX(A_Lerngruppen!$E$19:$E$42,$O32)))</f>
        <v/>
      </c>
      <c r="I32" s="39" t="str">
        <f aca="false">IF($O32="","",IF(INDEX(A_Lerngruppen!$F$19:$F$42,$O32)="","",INDEX(A_Lerngruppen!$F$19:$F$42,$O32)))</f>
        <v/>
      </c>
      <c r="J32" s="39" t="str">
        <f aca="false">IF($O32="","",IF(INDEX(A_Lerngruppen!$K$19:$K$42,$O32)="","",INDEX(A_Lerngruppen!$K$19:$K$42,$O32)))</f>
        <v/>
      </c>
      <c r="K32" s="47" t="str">
        <f aca="false">IF($O32="","",IF(INDEX(A_Lerngruppen!$L$19:$L$42,$O32)="","",INDEX(A_Lerngruppen!$L$19:$L$42,$O32)))</f>
        <v/>
      </c>
      <c r="L32" s="19" t="str">
        <f aca="false">IF($O32="","",IF(INDEX(A_Lerngruppen!$Q$19:$Q$42,$O32)="","",INDEX(A_Lerngruppen!$Q$19:$Q$42,$O32)))</f>
        <v/>
      </c>
      <c r="M32" s="48" t="str">
        <f aca="false">IF($O32="","",IF(INDEX(A_Lerngruppen!$O$19:$O$42,$O32)="","",INDEX(A_Lerngruppen!$O$19:$O$42,$O32)))</f>
        <v/>
      </c>
      <c r="N32" s="39" t="str">
        <f aca="false">IF($O32="","",IF(INDEX(A_Lerngruppen!$R$19:$R$42,$O32)="","",INDEX(A_Lerngruppen!$R$19:$R$42,$O32)))</f>
        <v/>
      </c>
      <c r="O32" s="0" t="str">
        <f aca="false">IFERROR(MATCH(SMALL(A_Lerngruppen!$S$19:$S$42,22),A_Lerngruppen!$S$19:$S$42,0),"")</f>
        <v/>
      </c>
    </row>
    <row r="33" customFormat="false" ht="15" hidden="false" customHeight="false" outlineLevel="0" collapsed="false">
      <c r="A33" s="19" t="str">
        <f aca="false">IF($O33="","",23)</f>
        <v/>
      </c>
      <c r="B33" s="46" t="str">
        <f aca="false">IF($O33="","",IF(INDEX(A_Lerngruppen!$I$19:$I$42,$O33)="","",INDEX(A_Lerngruppen!$I$19:$I$42,$O33)))</f>
        <v/>
      </c>
      <c r="C33" s="47" t="str">
        <f aca="false">IF($O33="","",IF(INDEX(A_Lerngruppen!$G$19:$G$42,$O33)="","",INDEX(A_Lerngruppen!$G$19:$G$42,$O33)))</f>
        <v/>
      </c>
      <c r="D33" s="19" t="str">
        <f aca="false">IF($O33="","",IF(INDEX(A_Lerngruppen!$H$19:$H$42,$O33)="","",INDEX(A_Lerngruppen!$H$19:$H$42,$O33)))</f>
        <v/>
      </c>
      <c r="E33" s="39" t="str">
        <f aca="false">IF($O33="","",IF(INDEX(A_Lerngruppen!$J$19:$J$42,$O33)="","",INDEX(A_Lerngruppen!$J$19:$J$42,$O33)))</f>
        <v/>
      </c>
      <c r="F33" s="39" t="str">
        <f aca="false">IF($O33="","",IF(INDEX(A_Lerngruppen!$B$19:$B$42,$O33)="","",INDEX(A_Lerngruppen!$B$19:$B$42,$O33)))</f>
        <v/>
      </c>
      <c r="G33" s="39" t="str">
        <f aca="false">IF($O33="","",TRIM(IF(INDEX(A_Lerngruppen!$C$19:$C$42,$O33)="","",INDEX(A_Lerngruppen!$C$19:$C$42,$O33))&amp;" | "&amp;Start!$C$9))</f>
        <v/>
      </c>
      <c r="H33" s="48" t="str">
        <f aca="false">IF($O33="","",IF(INDEX(A_Lerngruppen!$E$19:$E$42,$O33)="","",INDEX(A_Lerngruppen!$E$19:$E$42,$O33)))</f>
        <v/>
      </c>
      <c r="I33" s="39" t="str">
        <f aca="false">IF($O33="","",IF(INDEX(A_Lerngruppen!$F$19:$F$42,$O33)="","",INDEX(A_Lerngruppen!$F$19:$F$42,$O33)))</f>
        <v/>
      </c>
      <c r="J33" s="39" t="str">
        <f aca="false">IF($O33="","",IF(INDEX(A_Lerngruppen!$K$19:$K$42,$O33)="","",INDEX(A_Lerngruppen!$K$19:$K$42,$O33)))</f>
        <v/>
      </c>
      <c r="K33" s="47" t="str">
        <f aca="false">IF($O33="","",IF(INDEX(A_Lerngruppen!$L$19:$L$42,$O33)="","",INDEX(A_Lerngruppen!$L$19:$L$42,$O33)))</f>
        <v/>
      </c>
      <c r="L33" s="19" t="str">
        <f aca="false">IF($O33="","",IF(INDEX(A_Lerngruppen!$Q$19:$Q$42,$O33)="","",INDEX(A_Lerngruppen!$Q$19:$Q$42,$O33)))</f>
        <v/>
      </c>
      <c r="M33" s="48" t="str">
        <f aca="false">IF($O33="","",IF(INDEX(A_Lerngruppen!$O$19:$O$42,$O33)="","",INDEX(A_Lerngruppen!$O$19:$O$42,$O33)))</f>
        <v/>
      </c>
      <c r="N33" s="39" t="str">
        <f aca="false">IF($O33="","",IF(INDEX(A_Lerngruppen!$R$19:$R$42,$O33)="","",INDEX(A_Lerngruppen!$R$19:$R$42,$O33)))</f>
        <v/>
      </c>
      <c r="O33" s="0" t="str">
        <f aca="false">IFERROR(MATCH(SMALL(A_Lerngruppen!$S$19:$S$42,23),A_Lerngruppen!$S$19:$S$42,0),"")</f>
        <v/>
      </c>
    </row>
    <row r="34" customFormat="false" ht="15" hidden="false" customHeight="false" outlineLevel="0" collapsed="false">
      <c r="A34" s="19" t="str">
        <f aca="false">IF($O34="","",24)</f>
        <v/>
      </c>
      <c r="B34" s="46" t="str">
        <f aca="false">IF($O34="","",IF(INDEX(A_Lerngruppen!$I$19:$I$42,$O34)="","",INDEX(A_Lerngruppen!$I$19:$I$42,$O34)))</f>
        <v/>
      </c>
      <c r="C34" s="47" t="str">
        <f aca="false">IF($O34="","",IF(INDEX(A_Lerngruppen!$G$19:$G$42,$O34)="","",INDEX(A_Lerngruppen!$G$19:$G$42,$O34)))</f>
        <v/>
      </c>
      <c r="D34" s="19" t="str">
        <f aca="false">IF($O34="","",IF(INDEX(A_Lerngruppen!$H$19:$H$42,$O34)="","",INDEX(A_Lerngruppen!$H$19:$H$42,$O34)))</f>
        <v/>
      </c>
      <c r="E34" s="39" t="str">
        <f aca="false">IF($O34="","",IF(INDEX(A_Lerngruppen!$J$19:$J$42,$O34)="","",INDEX(A_Lerngruppen!$J$19:$J$42,$O34)))</f>
        <v/>
      </c>
      <c r="F34" s="39" t="str">
        <f aca="false">IF($O34="","",IF(INDEX(A_Lerngruppen!$B$19:$B$42,$O34)="","",INDEX(A_Lerngruppen!$B$19:$B$42,$O34)))</f>
        <v/>
      </c>
      <c r="G34" s="39" t="str">
        <f aca="false">IF($O34="","",TRIM(IF(INDEX(A_Lerngruppen!$C$19:$C$42,$O34)="","",INDEX(A_Lerngruppen!$C$19:$C$42,$O34))&amp;" | "&amp;Start!$C$9))</f>
        <v/>
      </c>
      <c r="H34" s="48" t="str">
        <f aca="false">IF($O34="","",IF(INDEX(A_Lerngruppen!$E$19:$E$42,$O34)="","",INDEX(A_Lerngruppen!$E$19:$E$42,$O34)))</f>
        <v/>
      </c>
      <c r="I34" s="39" t="str">
        <f aca="false">IF($O34="","",IF(INDEX(A_Lerngruppen!$F$19:$F$42,$O34)="","",INDEX(A_Lerngruppen!$F$19:$F$42,$O34)))</f>
        <v/>
      </c>
      <c r="J34" s="39" t="str">
        <f aca="false">IF($O34="","",IF(INDEX(A_Lerngruppen!$K$19:$K$42,$O34)="","",INDEX(A_Lerngruppen!$K$19:$K$42,$O34)))</f>
        <v/>
      </c>
      <c r="K34" s="47" t="str">
        <f aca="false">IF($O34="","",IF(INDEX(A_Lerngruppen!$L$19:$L$42,$O34)="","",INDEX(A_Lerngruppen!$L$19:$L$42,$O34)))</f>
        <v/>
      </c>
      <c r="L34" s="19" t="str">
        <f aca="false">IF($O34="","",IF(INDEX(A_Lerngruppen!$Q$19:$Q$42,$O34)="","",INDEX(A_Lerngruppen!$Q$19:$Q$42,$O34)))</f>
        <v/>
      </c>
      <c r="M34" s="48" t="str">
        <f aca="false">IF($O34="","",IF(INDEX(A_Lerngruppen!$O$19:$O$42,$O34)="","",INDEX(A_Lerngruppen!$O$19:$O$42,$O34)))</f>
        <v/>
      </c>
      <c r="N34" s="39" t="str">
        <f aca="false">IF($O34="","",IF(INDEX(A_Lerngruppen!$R$19:$R$42,$O34)="","",INDEX(A_Lerngruppen!$R$19:$R$42,$O34)))</f>
        <v/>
      </c>
      <c r="O34" s="0" t="str">
        <f aca="false">IFERROR(MATCH(SMALL(A_Lerngruppen!$S$19:$S$42,24),A_Lerngruppen!$S$19:$S$42,0),"")</f>
        <v/>
      </c>
    </row>
    <row r="36" customFormat="false" ht="25.5" hidden="false" customHeight="true" outlineLevel="0" collapsed="false">
      <c r="A36" s="49" t="s">
        <v>141</v>
      </c>
      <c r="B36" s="49"/>
      <c r="C36" s="49"/>
      <c r="D36" s="49"/>
      <c r="E36" s="49"/>
      <c r="F36" s="49"/>
      <c r="G36" s="49"/>
      <c r="H36" s="49"/>
      <c r="I36" s="49"/>
      <c r="J36" s="49"/>
      <c r="K36" s="49"/>
      <c r="L36" s="49"/>
      <c r="M36" s="49"/>
      <c r="N36" s="49"/>
    </row>
  </sheetData>
  <mergeCells count="12">
    <mergeCell ref="A2:N2"/>
    <mergeCell ref="A4:C4"/>
    <mergeCell ref="D4:H4"/>
    <mergeCell ref="A5:C5"/>
    <mergeCell ref="D5:H5"/>
    <mergeCell ref="A6:C6"/>
    <mergeCell ref="D6:H6"/>
    <mergeCell ref="A7:C7"/>
    <mergeCell ref="D7:H7"/>
    <mergeCell ref="A8:C8"/>
    <mergeCell ref="D8:H8"/>
    <mergeCell ref="A36:N36"/>
  </mergeCells>
  <printOptions headings="false" gridLines="false" gridLinesSet="true" horizontalCentered="false" verticalCentered="false"/>
  <pageMargins left="0.790277777777778" right="0.790277777777778" top="0.929861111111111" bottom="0.929861111111111" header="0.5" footer="0.5"/>
  <pageSetup paperSize="9" scale="100" fitToWidth="1" fitToHeight="1"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3"/>
    <col collapsed="false" customWidth="true" hidden="false" outlineLevel="0" max="4" min="4" style="0" width="7"/>
    <col collapsed="false" customWidth="true" hidden="false" outlineLevel="0" max="5" min="5" style="0" width="9"/>
    <col collapsed="false" customWidth="true" hidden="false" outlineLevel="0" max="9" min="6" style="0" width="11"/>
    <col collapsed="false" customWidth="true" hidden="false" outlineLevel="0" max="10" min="10" style="0" width="40"/>
  </cols>
  <sheetData>
    <row r="1" customFormat="false" ht="17.35" hidden="false" customHeight="false" outlineLevel="0" collapsed="false">
      <c r="A1" s="1" t="s">
        <v>142</v>
      </c>
    </row>
    <row r="2" customFormat="false" ht="30" hidden="false" customHeight="true" outlineLevel="0" collapsed="false">
      <c r="A2" s="2" t="s">
        <v>143</v>
      </c>
      <c r="B2" s="2"/>
      <c r="C2" s="2"/>
      <c r="D2" s="2"/>
      <c r="E2" s="2"/>
      <c r="F2" s="2"/>
      <c r="G2" s="2"/>
      <c r="H2" s="2"/>
      <c r="I2" s="2"/>
      <c r="J2" s="2"/>
    </row>
    <row r="4" customFormat="false" ht="43.5" hidden="false" customHeight="true" outlineLevel="0" collapsed="false">
      <c r="A4" s="18" t="s">
        <v>45</v>
      </c>
      <c r="B4" s="18" t="s">
        <v>46</v>
      </c>
      <c r="C4" s="18" t="s">
        <v>47</v>
      </c>
      <c r="D4" s="18" t="s">
        <v>61</v>
      </c>
      <c r="E4" s="18" t="s">
        <v>144</v>
      </c>
      <c r="F4" s="18" t="s">
        <v>145</v>
      </c>
      <c r="G4" s="18" t="s">
        <v>146</v>
      </c>
      <c r="H4" s="18" t="s">
        <v>147</v>
      </c>
      <c r="I4" s="18" t="s">
        <v>148</v>
      </c>
      <c r="J4" s="18" t="s">
        <v>149</v>
      </c>
    </row>
    <row r="5" customFormat="false" ht="15" hidden="false" customHeight="false" outlineLevel="0" collapsed="false">
      <c r="A5" s="19" t="n">
        <v>1</v>
      </c>
      <c r="B5" s="22" t="str">
        <f aca="false">IF(A_Lerngruppen!$B$19="","",A_Lerngruppen!$B$19)</f>
        <v/>
      </c>
      <c r="C5" s="22" t="str">
        <f aca="false">IF(A_Lerngruppen!$C$19="","",A_Lerngruppen!$C$19)</f>
        <v/>
      </c>
      <c r="D5" s="23" t="str">
        <f aca="false">IF(A_Lerngruppen!$E$19="","",A_Lerngruppen!$E$19)</f>
        <v/>
      </c>
      <c r="E5" s="23" t="str">
        <f aca="false">IF(A_Lerngruppen!$M$19="","",A_Lerngruppen!$M$19)</f>
        <v/>
      </c>
      <c r="F5" s="25" t="str">
        <f aca="false">IF(A_Lerngruppen!$N$19="","",A_Lerngruppen!$N$19)</f>
        <v/>
      </c>
      <c r="G5" s="37"/>
      <c r="H5" s="23" t="str">
        <f aca="false">IF(OR(G5="",A_Lerngruppen!$D$19="",A_Lerngruppen!$D$19=0),"",G5*60/A_Lerngruppen!$D$19)</f>
        <v/>
      </c>
      <c r="I5" s="50" t="str">
        <f aca="false">IF(OR(G5="",F5=""),"",G5-F5)</f>
        <v/>
      </c>
      <c r="J5" s="6"/>
    </row>
    <row r="6" customFormat="false" ht="15" hidden="false" customHeight="false" outlineLevel="0" collapsed="false">
      <c r="A6" s="19" t="n">
        <v>2</v>
      </c>
      <c r="B6" s="22" t="str">
        <f aca="false">IF(A_Lerngruppen!$B$20="","",A_Lerngruppen!$B$20)</f>
        <v/>
      </c>
      <c r="C6" s="22" t="str">
        <f aca="false">IF(A_Lerngruppen!$C$20="","",A_Lerngruppen!$C$20)</f>
        <v/>
      </c>
      <c r="D6" s="23" t="str">
        <f aca="false">IF(A_Lerngruppen!$E$20="","",A_Lerngruppen!$E$20)</f>
        <v/>
      </c>
      <c r="E6" s="23" t="str">
        <f aca="false">IF(A_Lerngruppen!$M$20="","",A_Lerngruppen!$M$20)</f>
        <v/>
      </c>
      <c r="F6" s="25" t="str">
        <f aca="false">IF(A_Lerngruppen!$N$20="","",A_Lerngruppen!$N$20)</f>
        <v/>
      </c>
      <c r="G6" s="37"/>
      <c r="H6" s="23" t="str">
        <f aca="false">IF(OR(G6="",A_Lerngruppen!$D$20="",A_Lerngruppen!$D$20=0),"",G6*60/A_Lerngruppen!$D$20)</f>
        <v/>
      </c>
      <c r="I6" s="50" t="str">
        <f aca="false">IF(OR(G6="",F6=""),"",G6-F6)</f>
        <v/>
      </c>
      <c r="J6" s="6"/>
    </row>
    <row r="7" customFormat="false" ht="15" hidden="false" customHeight="false" outlineLevel="0" collapsed="false">
      <c r="A7" s="19" t="n">
        <v>3</v>
      </c>
      <c r="B7" s="22" t="str">
        <f aca="false">IF(A_Lerngruppen!$B$21="","",A_Lerngruppen!$B$21)</f>
        <v/>
      </c>
      <c r="C7" s="22" t="str">
        <f aca="false">IF(A_Lerngruppen!$C$21="","",A_Lerngruppen!$C$21)</f>
        <v/>
      </c>
      <c r="D7" s="23" t="str">
        <f aca="false">IF(A_Lerngruppen!$E$21="","",A_Lerngruppen!$E$21)</f>
        <v/>
      </c>
      <c r="E7" s="23" t="str">
        <f aca="false">IF(A_Lerngruppen!$M$21="","",A_Lerngruppen!$M$21)</f>
        <v/>
      </c>
      <c r="F7" s="25" t="str">
        <f aca="false">IF(A_Lerngruppen!$N$21="","",A_Lerngruppen!$N$21)</f>
        <v/>
      </c>
      <c r="G7" s="37"/>
      <c r="H7" s="23" t="str">
        <f aca="false">IF(OR(G7="",A_Lerngruppen!$D$21="",A_Lerngruppen!$D$21=0),"",G7*60/A_Lerngruppen!$D$21)</f>
        <v/>
      </c>
      <c r="I7" s="50" t="str">
        <f aca="false">IF(OR(G7="",F7=""),"",G7-F7)</f>
        <v/>
      </c>
      <c r="J7" s="6"/>
    </row>
    <row r="8" customFormat="false" ht="15" hidden="false" customHeight="false" outlineLevel="0" collapsed="false">
      <c r="A8" s="19" t="n">
        <v>4</v>
      </c>
      <c r="B8" s="22" t="str">
        <f aca="false">IF(A_Lerngruppen!$B$22="","",A_Lerngruppen!$B$22)</f>
        <v/>
      </c>
      <c r="C8" s="22" t="str">
        <f aca="false">IF(A_Lerngruppen!$C$22="","",A_Lerngruppen!$C$22)</f>
        <v/>
      </c>
      <c r="D8" s="23" t="str">
        <f aca="false">IF(A_Lerngruppen!$E$22="","",A_Lerngruppen!$E$22)</f>
        <v/>
      </c>
      <c r="E8" s="23" t="str">
        <f aca="false">IF(A_Lerngruppen!$M$22="","",A_Lerngruppen!$M$22)</f>
        <v/>
      </c>
      <c r="F8" s="25" t="str">
        <f aca="false">IF(A_Lerngruppen!$N$22="","",A_Lerngruppen!$N$22)</f>
        <v/>
      </c>
      <c r="G8" s="37"/>
      <c r="H8" s="23" t="str">
        <f aca="false">IF(OR(G8="",A_Lerngruppen!$D$22="",A_Lerngruppen!$D$22=0),"",G8*60/A_Lerngruppen!$D$22)</f>
        <v/>
      </c>
      <c r="I8" s="50" t="str">
        <f aca="false">IF(OR(G8="",F8=""),"",G8-F8)</f>
        <v/>
      </c>
      <c r="J8" s="6"/>
    </row>
    <row r="9" customFormat="false" ht="15" hidden="false" customHeight="false" outlineLevel="0" collapsed="false">
      <c r="A9" s="19" t="n">
        <v>5</v>
      </c>
      <c r="B9" s="22" t="str">
        <f aca="false">IF(A_Lerngruppen!$B$23="","",A_Lerngruppen!$B$23)</f>
        <v/>
      </c>
      <c r="C9" s="22" t="str">
        <f aca="false">IF(A_Lerngruppen!$C$23="","",A_Lerngruppen!$C$23)</f>
        <v/>
      </c>
      <c r="D9" s="23" t="str">
        <f aca="false">IF(A_Lerngruppen!$E$23="","",A_Lerngruppen!$E$23)</f>
        <v/>
      </c>
      <c r="E9" s="23" t="str">
        <f aca="false">IF(A_Lerngruppen!$M$23="","",A_Lerngruppen!$M$23)</f>
        <v/>
      </c>
      <c r="F9" s="25" t="str">
        <f aca="false">IF(A_Lerngruppen!$N$23="","",A_Lerngruppen!$N$23)</f>
        <v/>
      </c>
      <c r="G9" s="37"/>
      <c r="H9" s="23" t="str">
        <f aca="false">IF(OR(G9="",A_Lerngruppen!$D$23="",A_Lerngruppen!$D$23=0),"",G9*60/A_Lerngruppen!$D$23)</f>
        <v/>
      </c>
      <c r="I9" s="50" t="str">
        <f aca="false">IF(OR(G9="",F9=""),"",G9-F9)</f>
        <v/>
      </c>
      <c r="J9" s="6"/>
    </row>
    <row r="10" customFormat="false" ht="15" hidden="false" customHeight="false" outlineLevel="0" collapsed="false">
      <c r="A10" s="19" t="n">
        <v>6</v>
      </c>
      <c r="B10" s="22" t="str">
        <f aca="false">IF(A_Lerngruppen!$B$24="","",A_Lerngruppen!$B$24)</f>
        <v/>
      </c>
      <c r="C10" s="22" t="str">
        <f aca="false">IF(A_Lerngruppen!$C$24="","",A_Lerngruppen!$C$24)</f>
        <v/>
      </c>
      <c r="D10" s="23" t="str">
        <f aca="false">IF(A_Lerngruppen!$E$24="","",A_Lerngruppen!$E$24)</f>
        <v/>
      </c>
      <c r="E10" s="23" t="str">
        <f aca="false">IF(A_Lerngruppen!$M$24="","",A_Lerngruppen!$M$24)</f>
        <v/>
      </c>
      <c r="F10" s="25" t="str">
        <f aca="false">IF(A_Lerngruppen!$N$24="","",A_Lerngruppen!$N$24)</f>
        <v/>
      </c>
      <c r="G10" s="37"/>
      <c r="H10" s="23" t="str">
        <f aca="false">IF(OR(G10="",A_Lerngruppen!$D$24="",A_Lerngruppen!$D$24=0),"",G10*60/A_Lerngruppen!$D$24)</f>
        <v/>
      </c>
      <c r="I10" s="50" t="str">
        <f aca="false">IF(OR(G10="",F10=""),"",G10-F10)</f>
        <v/>
      </c>
      <c r="J10" s="6"/>
    </row>
    <row r="11" customFormat="false" ht="15" hidden="false" customHeight="false" outlineLevel="0" collapsed="false">
      <c r="A11" s="19" t="n">
        <v>7</v>
      </c>
      <c r="B11" s="22" t="str">
        <f aca="false">IF(A_Lerngruppen!$B$25="","",A_Lerngruppen!$B$25)</f>
        <v/>
      </c>
      <c r="C11" s="22" t="str">
        <f aca="false">IF(A_Lerngruppen!$C$25="","",A_Lerngruppen!$C$25)</f>
        <v/>
      </c>
      <c r="D11" s="23" t="str">
        <f aca="false">IF(A_Lerngruppen!$E$25="","",A_Lerngruppen!$E$25)</f>
        <v/>
      </c>
      <c r="E11" s="23" t="str">
        <f aca="false">IF(A_Lerngruppen!$M$25="","",A_Lerngruppen!$M$25)</f>
        <v/>
      </c>
      <c r="F11" s="25" t="str">
        <f aca="false">IF(A_Lerngruppen!$N$25="","",A_Lerngruppen!$N$25)</f>
        <v/>
      </c>
      <c r="G11" s="37"/>
      <c r="H11" s="23" t="str">
        <f aca="false">IF(OR(G11="",A_Lerngruppen!$D$25="",A_Lerngruppen!$D$25=0),"",G11*60/A_Lerngruppen!$D$25)</f>
        <v/>
      </c>
      <c r="I11" s="50" t="str">
        <f aca="false">IF(OR(G11="",F11=""),"",G11-F11)</f>
        <v/>
      </c>
      <c r="J11" s="6"/>
    </row>
    <row r="12" customFormat="false" ht="15" hidden="false" customHeight="false" outlineLevel="0" collapsed="false">
      <c r="A12" s="19" t="n">
        <v>8</v>
      </c>
      <c r="B12" s="22" t="str">
        <f aca="false">IF(A_Lerngruppen!$B$26="","",A_Lerngruppen!$B$26)</f>
        <v/>
      </c>
      <c r="C12" s="22" t="str">
        <f aca="false">IF(A_Lerngruppen!$C$26="","",A_Lerngruppen!$C$26)</f>
        <v/>
      </c>
      <c r="D12" s="23" t="str">
        <f aca="false">IF(A_Lerngruppen!$E$26="","",A_Lerngruppen!$E$26)</f>
        <v/>
      </c>
      <c r="E12" s="23" t="str">
        <f aca="false">IF(A_Lerngruppen!$M$26="","",A_Lerngruppen!$M$26)</f>
        <v/>
      </c>
      <c r="F12" s="25" t="str">
        <f aca="false">IF(A_Lerngruppen!$N$26="","",A_Lerngruppen!$N$26)</f>
        <v/>
      </c>
      <c r="G12" s="37"/>
      <c r="H12" s="23" t="str">
        <f aca="false">IF(OR(G12="",A_Lerngruppen!$D$26="",A_Lerngruppen!$D$26=0),"",G12*60/A_Lerngruppen!$D$26)</f>
        <v/>
      </c>
      <c r="I12" s="50" t="str">
        <f aca="false">IF(OR(G12="",F12=""),"",G12-F12)</f>
        <v/>
      </c>
      <c r="J12" s="6"/>
    </row>
    <row r="13" customFormat="false" ht="15" hidden="false" customHeight="false" outlineLevel="0" collapsed="false">
      <c r="A13" s="19" t="n">
        <v>9</v>
      </c>
      <c r="B13" s="22" t="str">
        <f aca="false">IF(A_Lerngruppen!$B$27="","",A_Lerngruppen!$B$27)</f>
        <v/>
      </c>
      <c r="C13" s="22" t="str">
        <f aca="false">IF(A_Lerngruppen!$C$27="","",A_Lerngruppen!$C$27)</f>
        <v/>
      </c>
      <c r="D13" s="23" t="str">
        <f aca="false">IF(A_Lerngruppen!$E$27="","",A_Lerngruppen!$E$27)</f>
        <v/>
      </c>
      <c r="E13" s="23" t="str">
        <f aca="false">IF(A_Lerngruppen!$M$27="","",A_Lerngruppen!$M$27)</f>
        <v/>
      </c>
      <c r="F13" s="25" t="str">
        <f aca="false">IF(A_Lerngruppen!$N$27="","",A_Lerngruppen!$N$27)</f>
        <v/>
      </c>
      <c r="G13" s="37"/>
      <c r="H13" s="23" t="str">
        <f aca="false">IF(OR(G13="",A_Lerngruppen!$D$27="",A_Lerngruppen!$D$27=0),"",G13*60/A_Lerngruppen!$D$27)</f>
        <v/>
      </c>
      <c r="I13" s="50" t="str">
        <f aca="false">IF(OR(G13="",F13=""),"",G13-F13)</f>
        <v/>
      </c>
      <c r="J13" s="6"/>
    </row>
    <row r="14" customFormat="false" ht="15" hidden="false" customHeight="false" outlineLevel="0" collapsed="false">
      <c r="A14" s="19" t="n">
        <v>10</v>
      </c>
      <c r="B14" s="22" t="str">
        <f aca="false">IF(A_Lerngruppen!$B$28="","",A_Lerngruppen!$B$28)</f>
        <v/>
      </c>
      <c r="C14" s="22" t="str">
        <f aca="false">IF(A_Lerngruppen!$C$28="","",A_Lerngruppen!$C$28)</f>
        <v/>
      </c>
      <c r="D14" s="23" t="str">
        <f aca="false">IF(A_Lerngruppen!$E$28="","",A_Lerngruppen!$E$28)</f>
        <v/>
      </c>
      <c r="E14" s="23" t="str">
        <f aca="false">IF(A_Lerngruppen!$M$28="","",A_Lerngruppen!$M$28)</f>
        <v/>
      </c>
      <c r="F14" s="25" t="str">
        <f aca="false">IF(A_Lerngruppen!$N$28="","",A_Lerngruppen!$N$28)</f>
        <v/>
      </c>
      <c r="G14" s="37"/>
      <c r="H14" s="23" t="str">
        <f aca="false">IF(OR(G14="",A_Lerngruppen!$D$28="",A_Lerngruppen!$D$28=0),"",G14*60/A_Lerngruppen!$D$28)</f>
        <v/>
      </c>
      <c r="I14" s="50" t="str">
        <f aca="false">IF(OR(G14="",F14=""),"",G14-F14)</f>
        <v/>
      </c>
      <c r="J14" s="6"/>
    </row>
    <row r="15" customFormat="false" ht="15" hidden="false" customHeight="false" outlineLevel="0" collapsed="false">
      <c r="A15" s="19" t="n">
        <v>11</v>
      </c>
      <c r="B15" s="22" t="str">
        <f aca="false">IF(A_Lerngruppen!$B$29="","",A_Lerngruppen!$B$29)</f>
        <v/>
      </c>
      <c r="C15" s="22" t="str">
        <f aca="false">IF(A_Lerngruppen!$C$29="","",A_Lerngruppen!$C$29)</f>
        <v/>
      </c>
      <c r="D15" s="23" t="str">
        <f aca="false">IF(A_Lerngruppen!$E$29="","",A_Lerngruppen!$E$29)</f>
        <v/>
      </c>
      <c r="E15" s="23" t="str">
        <f aca="false">IF(A_Lerngruppen!$M$29="","",A_Lerngruppen!$M$29)</f>
        <v/>
      </c>
      <c r="F15" s="25" t="str">
        <f aca="false">IF(A_Lerngruppen!$N$29="","",A_Lerngruppen!$N$29)</f>
        <v/>
      </c>
      <c r="G15" s="37"/>
      <c r="H15" s="23" t="str">
        <f aca="false">IF(OR(G15="",A_Lerngruppen!$D$29="",A_Lerngruppen!$D$29=0),"",G15*60/A_Lerngruppen!$D$29)</f>
        <v/>
      </c>
      <c r="I15" s="50" t="str">
        <f aca="false">IF(OR(G15="",F15=""),"",G15-F15)</f>
        <v/>
      </c>
      <c r="J15" s="6"/>
    </row>
    <row r="16" customFormat="false" ht="15" hidden="false" customHeight="false" outlineLevel="0" collapsed="false">
      <c r="A16" s="19" t="n">
        <v>12</v>
      </c>
      <c r="B16" s="22" t="str">
        <f aca="false">IF(A_Lerngruppen!$B$30="","",A_Lerngruppen!$B$30)</f>
        <v/>
      </c>
      <c r="C16" s="22" t="str">
        <f aca="false">IF(A_Lerngruppen!$C$30="","",A_Lerngruppen!$C$30)</f>
        <v/>
      </c>
      <c r="D16" s="23" t="str">
        <f aca="false">IF(A_Lerngruppen!$E$30="","",A_Lerngruppen!$E$30)</f>
        <v/>
      </c>
      <c r="E16" s="23" t="str">
        <f aca="false">IF(A_Lerngruppen!$M$30="","",A_Lerngruppen!$M$30)</f>
        <v/>
      </c>
      <c r="F16" s="25" t="str">
        <f aca="false">IF(A_Lerngruppen!$N$30="","",A_Lerngruppen!$N$30)</f>
        <v/>
      </c>
      <c r="G16" s="37"/>
      <c r="H16" s="23" t="str">
        <f aca="false">IF(OR(G16="",A_Lerngruppen!$D$30="",A_Lerngruppen!$D$30=0),"",G16*60/A_Lerngruppen!$D$30)</f>
        <v/>
      </c>
      <c r="I16" s="50" t="str">
        <f aca="false">IF(OR(G16="",F16=""),"",G16-F16)</f>
        <v/>
      </c>
      <c r="J16" s="6"/>
    </row>
    <row r="17" customFormat="false" ht="15" hidden="false" customHeight="false" outlineLevel="0" collapsed="false">
      <c r="A17" s="19" t="n">
        <v>13</v>
      </c>
      <c r="B17" s="22" t="str">
        <f aca="false">IF(A_Lerngruppen!$B$31="","",A_Lerngruppen!$B$31)</f>
        <v/>
      </c>
      <c r="C17" s="22" t="str">
        <f aca="false">IF(A_Lerngruppen!$C$31="","",A_Lerngruppen!$C$31)</f>
        <v/>
      </c>
      <c r="D17" s="23" t="str">
        <f aca="false">IF(A_Lerngruppen!$E$31="","",A_Lerngruppen!$E$31)</f>
        <v/>
      </c>
      <c r="E17" s="23" t="str">
        <f aca="false">IF(A_Lerngruppen!$M$31="","",A_Lerngruppen!$M$31)</f>
        <v/>
      </c>
      <c r="F17" s="25" t="str">
        <f aca="false">IF(A_Lerngruppen!$N$31="","",A_Lerngruppen!$N$31)</f>
        <v/>
      </c>
      <c r="G17" s="37"/>
      <c r="H17" s="23" t="str">
        <f aca="false">IF(OR(G17="",A_Lerngruppen!$D$31="",A_Lerngruppen!$D$31=0),"",G17*60/A_Lerngruppen!$D$31)</f>
        <v/>
      </c>
      <c r="I17" s="50" t="str">
        <f aca="false">IF(OR(G17="",F17=""),"",G17-F17)</f>
        <v/>
      </c>
      <c r="J17" s="6"/>
    </row>
    <row r="18" customFormat="false" ht="15" hidden="false" customHeight="false" outlineLevel="0" collapsed="false">
      <c r="A18" s="19" t="n">
        <v>14</v>
      </c>
      <c r="B18" s="22" t="str">
        <f aca="false">IF(A_Lerngruppen!$B$32="","",A_Lerngruppen!$B$32)</f>
        <v/>
      </c>
      <c r="C18" s="22" t="str">
        <f aca="false">IF(A_Lerngruppen!$C$32="","",A_Lerngruppen!$C$32)</f>
        <v/>
      </c>
      <c r="D18" s="23" t="str">
        <f aca="false">IF(A_Lerngruppen!$E$32="","",A_Lerngruppen!$E$32)</f>
        <v/>
      </c>
      <c r="E18" s="23" t="str">
        <f aca="false">IF(A_Lerngruppen!$M$32="","",A_Lerngruppen!$M$32)</f>
        <v/>
      </c>
      <c r="F18" s="25" t="str">
        <f aca="false">IF(A_Lerngruppen!$N$32="","",A_Lerngruppen!$N$32)</f>
        <v/>
      </c>
      <c r="G18" s="37"/>
      <c r="H18" s="23" t="str">
        <f aca="false">IF(OR(G18="",A_Lerngruppen!$D$32="",A_Lerngruppen!$D$32=0),"",G18*60/A_Lerngruppen!$D$32)</f>
        <v/>
      </c>
      <c r="I18" s="50" t="str">
        <f aca="false">IF(OR(G18="",F18=""),"",G18-F18)</f>
        <v/>
      </c>
      <c r="J18" s="6"/>
    </row>
    <row r="19" customFormat="false" ht="15" hidden="false" customHeight="false" outlineLevel="0" collapsed="false">
      <c r="A19" s="19" t="n">
        <v>15</v>
      </c>
      <c r="B19" s="22" t="str">
        <f aca="false">IF(A_Lerngruppen!$B$33="","",A_Lerngruppen!$B$33)</f>
        <v/>
      </c>
      <c r="C19" s="22" t="str">
        <f aca="false">IF(A_Lerngruppen!$C$33="","",A_Lerngruppen!$C$33)</f>
        <v/>
      </c>
      <c r="D19" s="23" t="str">
        <f aca="false">IF(A_Lerngruppen!$E$33="","",A_Lerngruppen!$E$33)</f>
        <v/>
      </c>
      <c r="E19" s="23" t="str">
        <f aca="false">IF(A_Lerngruppen!$M$33="","",A_Lerngruppen!$M$33)</f>
        <v/>
      </c>
      <c r="F19" s="25" t="str">
        <f aca="false">IF(A_Lerngruppen!$N$33="","",A_Lerngruppen!$N$33)</f>
        <v/>
      </c>
      <c r="G19" s="37"/>
      <c r="H19" s="23" t="str">
        <f aca="false">IF(OR(G19="",A_Lerngruppen!$D$33="",A_Lerngruppen!$D$33=0),"",G19*60/A_Lerngruppen!$D$33)</f>
        <v/>
      </c>
      <c r="I19" s="50" t="str">
        <f aca="false">IF(OR(G19="",F19=""),"",G19-F19)</f>
        <v/>
      </c>
      <c r="J19" s="6"/>
    </row>
    <row r="20" customFormat="false" ht="15" hidden="false" customHeight="false" outlineLevel="0" collapsed="false">
      <c r="A20" s="19" t="n">
        <v>16</v>
      </c>
      <c r="B20" s="22" t="str">
        <f aca="false">IF(A_Lerngruppen!$B$34="","",A_Lerngruppen!$B$34)</f>
        <v/>
      </c>
      <c r="C20" s="22" t="str">
        <f aca="false">IF(A_Lerngruppen!$C$34="","",A_Lerngruppen!$C$34)</f>
        <v/>
      </c>
      <c r="D20" s="23" t="str">
        <f aca="false">IF(A_Lerngruppen!$E$34="","",A_Lerngruppen!$E$34)</f>
        <v/>
      </c>
      <c r="E20" s="23" t="str">
        <f aca="false">IF(A_Lerngruppen!$M$34="","",A_Lerngruppen!$M$34)</f>
        <v/>
      </c>
      <c r="F20" s="25" t="str">
        <f aca="false">IF(A_Lerngruppen!$N$34="","",A_Lerngruppen!$N$34)</f>
        <v/>
      </c>
      <c r="G20" s="37"/>
      <c r="H20" s="23" t="str">
        <f aca="false">IF(OR(G20="",A_Lerngruppen!$D$34="",A_Lerngruppen!$D$34=0),"",G20*60/A_Lerngruppen!$D$34)</f>
        <v/>
      </c>
      <c r="I20" s="50" t="str">
        <f aca="false">IF(OR(G20="",F20=""),"",G20-F20)</f>
        <v/>
      </c>
      <c r="J20" s="6"/>
    </row>
    <row r="21" customFormat="false" ht="15" hidden="false" customHeight="false" outlineLevel="0" collapsed="false">
      <c r="A21" s="19" t="n">
        <v>17</v>
      </c>
      <c r="B21" s="22" t="str">
        <f aca="false">IF(A_Lerngruppen!$B$35="","",A_Lerngruppen!$B$35)</f>
        <v/>
      </c>
      <c r="C21" s="22" t="str">
        <f aca="false">IF(A_Lerngruppen!$C$35="","",A_Lerngruppen!$C$35)</f>
        <v/>
      </c>
      <c r="D21" s="23" t="str">
        <f aca="false">IF(A_Lerngruppen!$E$35="","",A_Lerngruppen!$E$35)</f>
        <v/>
      </c>
      <c r="E21" s="23" t="str">
        <f aca="false">IF(A_Lerngruppen!$M$35="","",A_Lerngruppen!$M$35)</f>
        <v/>
      </c>
      <c r="F21" s="25" t="str">
        <f aca="false">IF(A_Lerngruppen!$N$35="","",A_Lerngruppen!$N$35)</f>
        <v/>
      </c>
      <c r="G21" s="37"/>
      <c r="H21" s="23" t="str">
        <f aca="false">IF(OR(G21="",A_Lerngruppen!$D$35="",A_Lerngruppen!$D$35=0),"",G21*60/A_Lerngruppen!$D$35)</f>
        <v/>
      </c>
      <c r="I21" s="50" t="str">
        <f aca="false">IF(OR(G21="",F21=""),"",G21-F21)</f>
        <v/>
      </c>
      <c r="J21" s="6"/>
    </row>
    <row r="22" customFormat="false" ht="15" hidden="false" customHeight="false" outlineLevel="0" collapsed="false">
      <c r="A22" s="19" t="n">
        <v>18</v>
      </c>
      <c r="B22" s="22" t="str">
        <f aca="false">IF(A_Lerngruppen!$B$36="","",A_Lerngruppen!$B$36)</f>
        <v/>
      </c>
      <c r="C22" s="22" t="str">
        <f aca="false">IF(A_Lerngruppen!$C$36="","",A_Lerngruppen!$C$36)</f>
        <v/>
      </c>
      <c r="D22" s="23" t="str">
        <f aca="false">IF(A_Lerngruppen!$E$36="","",A_Lerngruppen!$E$36)</f>
        <v/>
      </c>
      <c r="E22" s="23" t="str">
        <f aca="false">IF(A_Lerngruppen!$M$36="","",A_Lerngruppen!$M$36)</f>
        <v/>
      </c>
      <c r="F22" s="25" t="str">
        <f aca="false">IF(A_Lerngruppen!$N$36="","",A_Lerngruppen!$N$36)</f>
        <v/>
      </c>
      <c r="G22" s="37"/>
      <c r="H22" s="23" t="str">
        <f aca="false">IF(OR(G22="",A_Lerngruppen!$D$36="",A_Lerngruppen!$D$36=0),"",G22*60/A_Lerngruppen!$D$36)</f>
        <v/>
      </c>
      <c r="I22" s="50" t="str">
        <f aca="false">IF(OR(G22="",F22=""),"",G22-F22)</f>
        <v/>
      </c>
      <c r="J22" s="6"/>
    </row>
    <row r="23" customFormat="false" ht="15" hidden="false" customHeight="false" outlineLevel="0" collapsed="false">
      <c r="A23" s="19" t="n">
        <v>19</v>
      </c>
      <c r="B23" s="22" t="str">
        <f aca="false">IF(A_Lerngruppen!$B$37="","",A_Lerngruppen!$B$37)</f>
        <v/>
      </c>
      <c r="C23" s="22" t="str">
        <f aca="false">IF(A_Lerngruppen!$C$37="","",A_Lerngruppen!$C$37)</f>
        <v/>
      </c>
      <c r="D23" s="23" t="str">
        <f aca="false">IF(A_Lerngruppen!$E$37="","",A_Lerngruppen!$E$37)</f>
        <v/>
      </c>
      <c r="E23" s="23" t="str">
        <f aca="false">IF(A_Lerngruppen!$M$37="","",A_Lerngruppen!$M$37)</f>
        <v/>
      </c>
      <c r="F23" s="25" t="str">
        <f aca="false">IF(A_Lerngruppen!$N$37="","",A_Lerngruppen!$N$37)</f>
        <v/>
      </c>
      <c r="G23" s="37"/>
      <c r="H23" s="23" t="str">
        <f aca="false">IF(OR(G23="",A_Lerngruppen!$D$37="",A_Lerngruppen!$D$37=0),"",G23*60/A_Lerngruppen!$D$37)</f>
        <v/>
      </c>
      <c r="I23" s="50" t="str">
        <f aca="false">IF(OR(G23="",F23=""),"",G23-F23)</f>
        <v/>
      </c>
      <c r="J23" s="6"/>
    </row>
    <row r="24" customFormat="false" ht="15" hidden="false" customHeight="false" outlineLevel="0" collapsed="false">
      <c r="A24" s="19" t="n">
        <v>20</v>
      </c>
      <c r="B24" s="22" t="str">
        <f aca="false">IF(A_Lerngruppen!$B$38="","",A_Lerngruppen!$B$38)</f>
        <v/>
      </c>
      <c r="C24" s="22" t="str">
        <f aca="false">IF(A_Lerngruppen!$C$38="","",A_Lerngruppen!$C$38)</f>
        <v/>
      </c>
      <c r="D24" s="23" t="str">
        <f aca="false">IF(A_Lerngruppen!$E$38="","",A_Lerngruppen!$E$38)</f>
        <v/>
      </c>
      <c r="E24" s="23" t="str">
        <f aca="false">IF(A_Lerngruppen!$M$38="","",A_Lerngruppen!$M$38)</f>
        <v/>
      </c>
      <c r="F24" s="25" t="str">
        <f aca="false">IF(A_Lerngruppen!$N$38="","",A_Lerngruppen!$N$38)</f>
        <v/>
      </c>
      <c r="G24" s="37"/>
      <c r="H24" s="23" t="str">
        <f aca="false">IF(OR(G24="",A_Lerngruppen!$D$38="",A_Lerngruppen!$D$38=0),"",G24*60/A_Lerngruppen!$D$38)</f>
        <v/>
      </c>
      <c r="I24" s="50" t="str">
        <f aca="false">IF(OR(G24="",F24=""),"",G24-F24)</f>
        <v/>
      </c>
      <c r="J24" s="6"/>
    </row>
    <row r="25" customFormat="false" ht="15" hidden="false" customHeight="false" outlineLevel="0" collapsed="false">
      <c r="A25" s="19" t="n">
        <v>21</v>
      </c>
      <c r="B25" s="22" t="str">
        <f aca="false">IF(A_Lerngruppen!$B$39="","",A_Lerngruppen!$B$39)</f>
        <v/>
      </c>
      <c r="C25" s="22" t="str">
        <f aca="false">IF(A_Lerngruppen!$C$39="","",A_Lerngruppen!$C$39)</f>
        <v/>
      </c>
      <c r="D25" s="23" t="str">
        <f aca="false">IF(A_Lerngruppen!$E$39="","",A_Lerngruppen!$E$39)</f>
        <v/>
      </c>
      <c r="E25" s="23" t="str">
        <f aca="false">IF(A_Lerngruppen!$M$39="","",A_Lerngruppen!$M$39)</f>
        <v/>
      </c>
      <c r="F25" s="25" t="str">
        <f aca="false">IF(A_Lerngruppen!$N$39="","",A_Lerngruppen!$N$39)</f>
        <v/>
      </c>
      <c r="G25" s="37"/>
      <c r="H25" s="23" t="str">
        <f aca="false">IF(OR(G25="",A_Lerngruppen!$D$39="",A_Lerngruppen!$D$39=0),"",G25*60/A_Lerngruppen!$D$39)</f>
        <v/>
      </c>
      <c r="I25" s="50" t="str">
        <f aca="false">IF(OR(G25="",F25=""),"",G25-F25)</f>
        <v/>
      </c>
      <c r="J25" s="6"/>
    </row>
    <row r="26" customFormat="false" ht="15" hidden="false" customHeight="false" outlineLevel="0" collapsed="false">
      <c r="A26" s="19" t="n">
        <v>22</v>
      </c>
      <c r="B26" s="22" t="str">
        <f aca="false">IF(A_Lerngruppen!$B$40="","",A_Lerngruppen!$B$40)</f>
        <v/>
      </c>
      <c r="C26" s="22" t="str">
        <f aca="false">IF(A_Lerngruppen!$C$40="","",A_Lerngruppen!$C$40)</f>
        <v/>
      </c>
      <c r="D26" s="23" t="str">
        <f aca="false">IF(A_Lerngruppen!$E$40="","",A_Lerngruppen!$E$40)</f>
        <v/>
      </c>
      <c r="E26" s="23" t="str">
        <f aca="false">IF(A_Lerngruppen!$M$40="","",A_Lerngruppen!$M$40)</f>
        <v/>
      </c>
      <c r="F26" s="25" t="str">
        <f aca="false">IF(A_Lerngruppen!$N$40="","",A_Lerngruppen!$N$40)</f>
        <v/>
      </c>
      <c r="G26" s="37"/>
      <c r="H26" s="23" t="str">
        <f aca="false">IF(OR(G26="",A_Lerngruppen!$D$40="",A_Lerngruppen!$D$40=0),"",G26*60/A_Lerngruppen!$D$40)</f>
        <v/>
      </c>
      <c r="I26" s="50" t="str">
        <f aca="false">IF(OR(G26="",F26=""),"",G26-F26)</f>
        <v/>
      </c>
      <c r="J26" s="6"/>
    </row>
    <row r="27" customFormat="false" ht="15" hidden="false" customHeight="false" outlineLevel="0" collapsed="false">
      <c r="A27" s="19" t="n">
        <v>23</v>
      </c>
      <c r="B27" s="22" t="str">
        <f aca="false">IF(A_Lerngruppen!$B$41="","",A_Lerngruppen!$B$41)</f>
        <v/>
      </c>
      <c r="C27" s="22" t="str">
        <f aca="false">IF(A_Lerngruppen!$C$41="","",A_Lerngruppen!$C$41)</f>
        <v/>
      </c>
      <c r="D27" s="23" t="str">
        <f aca="false">IF(A_Lerngruppen!$E$41="","",A_Lerngruppen!$E$41)</f>
        <v/>
      </c>
      <c r="E27" s="23" t="str">
        <f aca="false">IF(A_Lerngruppen!$M$41="","",A_Lerngruppen!$M$41)</f>
        <v/>
      </c>
      <c r="F27" s="25" t="str">
        <f aca="false">IF(A_Lerngruppen!$N$41="","",A_Lerngruppen!$N$41)</f>
        <v/>
      </c>
      <c r="G27" s="37"/>
      <c r="H27" s="23" t="str">
        <f aca="false">IF(OR(G27="",A_Lerngruppen!$D$41="",A_Lerngruppen!$D$41=0),"",G27*60/A_Lerngruppen!$D$41)</f>
        <v/>
      </c>
      <c r="I27" s="50" t="str">
        <f aca="false">IF(OR(G27="",F27=""),"",G27-F27)</f>
        <v/>
      </c>
      <c r="J27" s="6"/>
    </row>
    <row r="28" customFormat="false" ht="15" hidden="false" customHeight="false" outlineLevel="0" collapsed="false">
      <c r="A28" s="19" t="n">
        <v>24</v>
      </c>
      <c r="B28" s="22" t="str">
        <f aca="false">IF(A_Lerngruppen!$B$42="","",A_Lerngruppen!$B$42)</f>
        <v/>
      </c>
      <c r="C28" s="22" t="str">
        <f aca="false">IF(A_Lerngruppen!$C$42="","",A_Lerngruppen!$C$42)</f>
        <v/>
      </c>
      <c r="D28" s="23" t="str">
        <f aca="false">IF(A_Lerngruppen!$E$42="","",A_Lerngruppen!$E$42)</f>
        <v/>
      </c>
      <c r="E28" s="23" t="str">
        <f aca="false">IF(A_Lerngruppen!$M$42="","",A_Lerngruppen!$M$42)</f>
        <v/>
      </c>
      <c r="F28" s="25" t="str">
        <f aca="false">IF(A_Lerngruppen!$N$42="","",A_Lerngruppen!$N$42)</f>
        <v/>
      </c>
      <c r="G28" s="37"/>
      <c r="H28" s="23" t="str">
        <f aca="false">IF(OR(G28="",A_Lerngruppen!$D$42="",A_Lerngruppen!$D$42=0),"",G28*60/A_Lerngruppen!$D$42)</f>
        <v/>
      </c>
      <c r="I28" s="50" t="str">
        <f aca="false">IF(OR(G28="",F28=""),"",G28-F28)</f>
        <v/>
      </c>
      <c r="J28" s="6"/>
    </row>
  </sheetData>
  <mergeCells count="1">
    <mergeCell ref="A2:J2"/>
  </mergeCells>
  <printOptions headings="false" gridLines="false" gridLinesSet="true" horizontalCentered="false" verticalCentered="false"/>
  <pageMargins left="0.790277777777778" right="0.790277777777778" top="0.929861111111111" bottom="0.92986111111111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&amp;L&amp;"Arial,Regular"&amp;8 Thema im Forum: Kapitel 2.5&amp;C&amp;"Arial,Regular"&amp;8 Wunschtermin-Blatt&amp;R&amp;"Arial,Regular"&amp;8 Seite &amp;P von &amp;N</oddHeader>
    <oddFooter>&amp;L&amp;"Arial,Regular"&amp;7 Das Lina-Seil-Prinzip · Teil 2, Kapitel 2.5 · lina-seil-prinzip.de&amp;R&amp;"Arial,Regular"&amp;7 LSP-02_05-001 · Stand 10-2026 · CC BY 4.0, Namensnennung: Lina H. Seil</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2026-10-07T20:54:00Z</dcterms:created>
  <dc:creator>Das Lina-Seil-Prinzip</dc:creator>
  <dc:description/>
  <dc:language>en-US</dc:language>
  <cp:lastModifiedBy/>
  <dcterms:modified xsi:type="dcterms:W3CDTF">2026-10-07T20:54:00Z</dcterms:modified>
  <cp:revision>0</cp:revision>
  <dc:subject>LSP-02_05-001 · Kapitel 2.5 Klassenarbeiten und Leistungsnachweise</dc:subject>
  <dc:title>Wunschtermin-Blatt</dc:title>
</cp:coreProperties>
</file>

<file path=docProps/custom.xml><?xml version="1.0" encoding="utf-8"?>
<Properties xmlns="http://schemas.openxmlformats.org/officeDocument/2006/custom-properties" xmlns:vt="http://schemas.openxmlformats.org/officeDocument/2006/docPropsVTypes"/>
</file>