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lisi/Library/Mobile Documents/com~apple~CloudDocs/01 Die Vision/04 Dokumente zum Buch/00 Wissensdatenbank/00_Claude-Übergabe/LSP-Publikationsredaktion/Finale Dokumente-Pub/"/>
    </mc:Choice>
  </mc:AlternateContent>
  <xr:revisionPtr revIDLastSave="0" documentId="13_ncr:1_{F4A76DF0-4C21-A845-951B-AB40EA1139E1}" xr6:coauthVersionLast="47" xr6:coauthVersionMax="47" xr10:uidLastSave="{00000000-0000-0000-0000-000000000000}"/>
  <bookViews>
    <workbookView xWindow="-31200" yWindow="2820" windowWidth="23260" windowHeight="16740" tabRatio="500" activeTab="5" xr2:uid="{00000000-000D-0000-FFFF-FFFF00000000}"/>
  </bookViews>
  <sheets>
    <sheet name="Anleitung" sheetId="1" r:id="rId1"/>
    <sheet name="Stammdaten" sheetId="2" r:id="rId2"/>
    <sheet name="Tageserfassung" sheetId="3" r:id="rId3"/>
    <sheet name="Jahresaufgaben" sheetId="4" r:id="rId4"/>
    <sheet name="Funktionsstelle" sheetId="5" r:id="rId5"/>
    <sheet name="Überblick" sheetId="6" r:id="rId6"/>
    <sheet name="Referenz" sheetId="7" r:id="rId7"/>
  </sheets>
  <definedNames>
    <definedName name="_xlnm.Print_Area" localSheetId="0">Anleitung!$A$1:$B$45</definedName>
    <definedName name="_xlnm.Print_Area" localSheetId="4">Funktionsstelle!$A$1:$J$53</definedName>
    <definedName name="_xlnm.Print_Area" localSheetId="3">Jahresaufgaben!$A$1:$K$48</definedName>
    <definedName name="_xlnm.Print_Area" localSheetId="6">Referenz!$A$1:$C$46</definedName>
    <definedName name="_xlnm.Print_Area" localSheetId="1">Stammdaten!$A$1:$C$36</definedName>
    <definedName name="_xlnm.Print_Area" localSheetId="2">Tageserfassung!$A$1:$G$70</definedName>
    <definedName name="_xlnm.Print_Area" localSheetId="5">Überblick!$A$1:$M$90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4" i="6" l="1"/>
  <c r="B3" i="6"/>
  <c r="B2" i="6"/>
  <c r="F52" i="5"/>
  <c r="H52" i="5" s="1"/>
  <c r="F51" i="5"/>
  <c r="H51" i="5" s="1"/>
  <c r="H50" i="5"/>
  <c r="F50" i="5"/>
  <c r="H49" i="5"/>
  <c r="F49" i="5"/>
  <c r="F48" i="5"/>
  <c r="H48" i="5" s="1"/>
  <c r="F47" i="5"/>
  <c r="H47" i="5" s="1"/>
  <c r="H46" i="5"/>
  <c r="F46" i="5"/>
  <c r="H45" i="5"/>
  <c r="F45" i="5"/>
  <c r="F44" i="5"/>
  <c r="H44" i="5" s="1"/>
  <c r="F43" i="5"/>
  <c r="H43" i="5" s="1"/>
  <c r="H42" i="5"/>
  <c r="F42" i="5"/>
  <c r="H41" i="5"/>
  <c r="F41" i="5"/>
  <c r="F40" i="5"/>
  <c r="H40" i="5" s="1"/>
  <c r="F39" i="5"/>
  <c r="H39" i="5" s="1"/>
  <c r="H38" i="5"/>
  <c r="F38" i="5"/>
  <c r="H37" i="5"/>
  <c r="F37" i="5"/>
  <c r="F36" i="5"/>
  <c r="H36" i="5" s="1"/>
  <c r="F35" i="5"/>
  <c r="H35" i="5" s="1"/>
  <c r="H34" i="5"/>
  <c r="F34" i="5"/>
  <c r="H33" i="5"/>
  <c r="F33" i="5"/>
  <c r="F32" i="5"/>
  <c r="H32" i="5" s="1"/>
  <c r="F31" i="5"/>
  <c r="H31" i="5" s="1"/>
  <c r="H30" i="5"/>
  <c r="F30" i="5"/>
  <c r="H29" i="5"/>
  <c r="F29" i="5"/>
  <c r="H28" i="5"/>
  <c r="F28" i="5"/>
  <c r="H27" i="5"/>
  <c r="F27" i="5"/>
  <c r="H26" i="5"/>
  <c r="F26" i="5"/>
  <c r="H25" i="5"/>
  <c r="F25" i="5"/>
  <c r="H24" i="5"/>
  <c r="F24" i="5"/>
  <c r="H23" i="5"/>
  <c r="F23" i="5"/>
  <c r="H22" i="5"/>
  <c r="F22" i="5"/>
  <c r="H21" i="5"/>
  <c r="F21" i="5"/>
  <c r="H20" i="5"/>
  <c r="F20" i="5"/>
  <c r="H19" i="5"/>
  <c r="F19" i="5"/>
  <c r="H18" i="5"/>
  <c r="F18" i="5"/>
  <c r="H17" i="5"/>
  <c r="F17" i="5"/>
  <c r="H16" i="5"/>
  <c r="F16" i="5"/>
  <c r="H15" i="5"/>
  <c r="B40" i="6" s="1"/>
  <c r="F15" i="5"/>
  <c r="H14" i="5"/>
  <c r="F14" i="5"/>
  <c r="H13" i="5"/>
  <c r="F13" i="5"/>
  <c r="B5" i="5"/>
  <c r="B4" i="5"/>
  <c r="J47" i="4"/>
  <c r="I47" i="4"/>
  <c r="J46" i="4"/>
  <c r="I46" i="4"/>
  <c r="J45" i="4"/>
  <c r="I45" i="4"/>
  <c r="J44" i="4"/>
  <c r="I44" i="4"/>
  <c r="J43" i="4"/>
  <c r="I43" i="4"/>
  <c r="J42" i="4"/>
  <c r="I42" i="4"/>
  <c r="J41" i="4"/>
  <c r="I41" i="4"/>
  <c r="J40" i="4"/>
  <c r="I40" i="4"/>
  <c r="J39" i="4"/>
  <c r="I39" i="4"/>
  <c r="J38" i="4"/>
  <c r="I38" i="4"/>
  <c r="J37" i="4"/>
  <c r="I37" i="4"/>
  <c r="J36" i="4"/>
  <c r="I36" i="4"/>
  <c r="J35" i="4"/>
  <c r="I35" i="4"/>
  <c r="J34" i="4"/>
  <c r="I34" i="4"/>
  <c r="J33" i="4"/>
  <c r="I33" i="4"/>
  <c r="J32" i="4"/>
  <c r="I32" i="4"/>
  <c r="J31" i="4"/>
  <c r="I31" i="4"/>
  <c r="J30" i="4"/>
  <c r="I30" i="4"/>
  <c r="J29" i="4"/>
  <c r="I29" i="4"/>
  <c r="J28" i="4"/>
  <c r="I28" i="4"/>
  <c r="J27" i="4"/>
  <c r="I27" i="4"/>
  <c r="J26" i="4"/>
  <c r="I26" i="4"/>
  <c r="J25" i="4"/>
  <c r="I25" i="4"/>
  <c r="J24" i="4"/>
  <c r="I24" i="4"/>
  <c r="J23" i="4"/>
  <c r="I23" i="4"/>
  <c r="J22" i="4"/>
  <c r="I22" i="4"/>
  <c r="B44" i="6" s="1"/>
  <c r="J21" i="4"/>
  <c r="I21" i="4"/>
  <c r="B45" i="6" s="1"/>
  <c r="J20" i="4"/>
  <c r="I20" i="4"/>
  <c r="J19" i="4"/>
  <c r="I19" i="4"/>
  <c r="J18" i="4"/>
  <c r="I18" i="4"/>
  <c r="J17" i="4"/>
  <c r="I17" i="4"/>
  <c r="B41" i="6" s="1"/>
  <c r="J16" i="4"/>
  <c r="I16" i="4"/>
  <c r="J15" i="4"/>
  <c r="I15" i="4"/>
  <c r="J14" i="4"/>
  <c r="I14" i="4"/>
  <c r="B43" i="6" s="1"/>
  <c r="J13" i="4"/>
  <c r="I13" i="4"/>
  <c r="B42" i="6" s="1"/>
  <c r="J12" i="4"/>
  <c r="I12" i="4"/>
  <c r="J11" i="4"/>
  <c r="I11" i="4"/>
  <c r="J10" i="4"/>
  <c r="I10" i="4"/>
  <c r="J9" i="4"/>
  <c r="I9" i="4"/>
  <c r="B39" i="6" s="1"/>
  <c r="B10" i="3"/>
  <c r="C10" i="3" s="1"/>
  <c r="B9" i="3"/>
  <c r="C9" i="3" s="1"/>
  <c r="C8" i="3"/>
  <c r="B8" i="3"/>
  <c r="B7" i="3"/>
  <c r="C7" i="3" s="1"/>
  <c r="B35" i="2"/>
  <c r="G8" i="4" s="1"/>
  <c r="B18" i="2"/>
  <c r="B13" i="2"/>
  <c r="B34" i="2" s="1"/>
  <c r="B34" i="6" s="1"/>
  <c r="B12" i="2"/>
  <c r="B25" i="2" s="1"/>
  <c r="B7" i="5" l="1"/>
  <c r="H8" i="4"/>
  <c r="G5" i="4"/>
  <c r="J8" i="4"/>
  <c r="J5" i="4" s="1"/>
  <c r="B27" i="2"/>
  <c r="B21" i="6"/>
  <c r="B33" i="2"/>
  <c r="B19" i="2"/>
  <c r="B11" i="3"/>
  <c r="C11" i="3" s="1"/>
  <c r="C12" i="3" s="1"/>
  <c r="B21" i="2" l="1"/>
  <c r="B14" i="6"/>
  <c r="B26" i="2"/>
  <c r="B51" i="6" s="1"/>
  <c r="B8" i="6"/>
  <c r="B30" i="6"/>
  <c r="B33" i="6" s="1"/>
  <c r="B6" i="5"/>
  <c r="B9" i="5" s="1"/>
  <c r="B24" i="6"/>
  <c r="B31" i="6"/>
  <c r="I8" i="4"/>
  <c r="H5" i="4"/>
  <c r="B8" i="5" l="1"/>
  <c r="I5" i="4"/>
  <c r="B9" i="6" s="1"/>
  <c r="B23" i="6"/>
  <c r="B25" i="6" s="1"/>
  <c r="B38" i="6"/>
  <c r="B20" i="6"/>
  <c r="B22" i="6" s="1"/>
  <c r="B32" i="6"/>
  <c r="B46" i="6" l="1"/>
  <c r="B10" i="6"/>
  <c r="B11" i="6" s="1"/>
  <c r="B12" i="6"/>
  <c r="B13" i="6"/>
  <c r="B15" i="6" s="1"/>
  <c r="B50" i="6" l="1"/>
  <c r="A16" i="6"/>
  <c r="C46" i="6"/>
  <c r="C42" i="6"/>
  <c r="C39" i="6"/>
  <c r="C44" i="6"/>
  <c r="C41" i="6"/>
  <c r="C40" i="6"/>
  <c r="C43" i="6"/>
  <c r="C45" i="6"/>
  <c r="C3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9" authorId="0" shapeId="0" xr:uid="{00000000-0006-0000-0100-000001000000}">
      <text>
        <r>
          <rPr>
            <sz val="10"/>
            <rFont val="Arial"/>
            <family val="2"/>
          </rPr>
          <t>Annahme, vom Nutzer zu prüfen: Die wöchentliche Regelarbeitszeit für Beamtinnen und Beamte liegt je nach Bundesland zwischen 40 und 41 Stunden.</t>
        </r>
      </text>
    </comment>
    <comment ref="B33" authorId="0" shapeId="0" xr:uid="{00000000-0006-0000-0100-000002000000}">
      <text>
        <r>
          <rPr>
            <sz val="10"/>
            <rFont val="Arial"/>
            <family val="2"/>
          </rPr>
          <t>Bezugsgröße: Anrechnungsstunden / Volldeputat x Jahressollzeit bei vollem Deputat.
Beispiel: 2 / 25 x 1.845 h = 147,6 h pro Schuljahr.</t>
        </r>
      </text>
    </comment>
  </commentList>
</comments>
</file>

<file path=xl/sharedStrings.xml><?xml version="1.0" encoding="utf-8"?>
<sst xmlns="http://schemas.openxmlformats.org/spreadsheetml/2006/main" count="1057" uniqueCount="344">
  <si>
    <t>Arbeitszeiterfassung nach dem LSP – Anleitung</t>
  </si>
  <si>
    <t>Wozu diese Datei dient</t>
  </si>
  <si>
    <t>Für den Schulbereich gibt es in Deutschland trotz der europarechtlichen Verpflichtung überwiegend kein System zur Arbeitszeiterfassung. Was nicht erfasst wird, muss auch nicht ausgeglichen werden. Diese Datei stellt die Transparenz her, die das System dir nicht liefert – für dich selbst und als belastbare Grundlage gegenüber Schulleitung, Personalrat und Öffentlichkeit.</t>
  </si>
  <si>
    <t>Sie ist ein persönliches Instrument, keine Dienstpflicht. Du entscheidest allein, ob und mit wem du die Ergebnisse teilst.</t>
  </si>
  <si>
    <t>Die drei Schritte</t>
  </si>
  <si>
    <t>Schritt 1 – Sichtbarkeit herstellen: Erfasse auf dem Blatt „Tageserfassung“ vier repräsentative Wochen. Rund fünf Minuten am Ende jedes Arbeitstages genügen. Trage parallel auf „Jahresaufgaben“ und „Funktionsstelle“ die Aufgaben ein, die nicht wöchentlich, sondern über das Schuljahr verteilt anfallen.</t>
  </si>
  <si>
    <t>Schritt 2 – Muster erkennen: Das Blatt „Überblick“ vergleicht deine Ist-Zeit mit deiner Sollzeit, zeigt die Verteilung auf Aufgabenkategorien, das Verhältnis von Deep Work zu Shallow Work und – falls zutreffend – die Lücke zwischen deinen Anrechnungsstunden und dem tatsächlichen Aufwand deiner Funktionsstelle.</t>
  </si>
  <si>
    <t>Schritt 3 – Bewusst gestalten: Trage in der Spalte „Entscheidung“ ein, was du mit der jeweiligen Aufgabe vorhast: beibehalten, einsparen, investieren, abgrenzen oder delegieren. Ohne diesen Schritt bleibt die Erfassung folgenlos.</t>
  </si>
  <si>
    <t>Reihenfolge der Blätter</t>
  </si>
  <si>
    <t>•</t>
  </si>
  <si>
    <t>Stammdaten – Deputat, Anrechnung, Rahmenwerte. Hier zuerst ausfüllen.</t>
  </si>
  <si>
    <t>Tageserfassung – vier repräsentative Wochen, Eingabe in hh:mm.</t>
  </si>
  <si>
    <t>Jahresaufgaben – alle über das Schuljahr verteilten Aufgaben, Eingabe in Stunden.</t>
  </si>
  <si>
    <t>Funktionsstelle – nur ausfüllen, wenn du eine Funktionsstelle innehast.</t>
  </si>
  <si>
    <t>Überblick – Auswertung und Diagramme. Nichts eintragen.</t>
  </si>
  <si>
    <t>Referenz – Berechnungsgrundlagen, Vergleichswerte, Auswahllisten.</t>
  </si>
  <si>
    <t>Legende</t>
  </si>
  <si>
    <t xml:space="preserve"> </t>
  </si>
  <si>
    <t>Gelb hinterlegt, blaue Schrift: hier trägst du ein.</t>
  </si>
  <si>
    <t>Grau hinterlegt: Formel, bitte nicht überschreiben.</t>
  </si>
  <si>
    <t>Grau kursiv: Beispielzeile. Sie wird nicht mitgerechnet und darf gelöscht werden.</t>
  </si>
  <si>
    <t>Die Blätter sind ohne Kennwort geschützt, damit die Formeln nicht versehentlich überschrieben werden. Nur die gelb hinterlegten Zellen sind freigegeben. Über Überprüfen › Blattschutz aufheben kannst du den Schutz jederzeit entfernen, etwa um Zeilen einzufügen.</t>
  </si>
  <si>
    <t>Einheiten</t>
  </si>
  <si>
    <t>Auf „Tageserfassung“ trägst du Zeiten als hh:mm ein (2:15 = zwei Stunden und fünfzehn Minuten). Auf allen anderen Blättern rechnest du in Dezimalstunden (2,25 = zwei Stunden und fünfzehn Minuten). Die Umrechnung erfolgt automatisch.</t>
  </si>
  <si>
    <t>Wichtiger Hinweis zur Doppelzählung</t>
  </si>
  <si>
    <t>Die „Tageserfassung“ dient dem Realitätsabgleich: Sie zeigt, ob deine Kalkulation auf „Jahresaufgaben“ zur gemessenen Wirklichkeit passt. Die Jahresbilanz auf dem Blatt „Überblick“ speist sich ausschließlich aus „Jahresaufgaben“ und „Funktionsstelle“. Die erfassten Wochen werden nicht zusätzlich addiert.</t>
  </si>
  <si>
    <t>LSP – Lehrkräfte-Selbstmanagement-Programm · Kapitel 1.3 Arbeitszeit · Fachliche Grundlage: MW-406. Version 1.0.</t>
  </si>
  <si>
    <t>Stammdaten</t>
  </si>
  <si>
    <t>Fülle dieses Blatt zuerst aus. Alle anderen Blätter greifen darauf zu.</t>
  </si>
  <si>
    <t>Name</t>
  </si>
  <si>
    <t>Beispiel: Lehrkraft mit Fachschaftsleitung</t>
  </si>
  <si>
    <t>Schuljahr</t>
  </si>
  <si>
    <t>2025/26</t>
  </si>
  <si>
    <t>Bundesland</t>
  </si>
  <si>
    <t>(exemplarisch)</t>
  </si>
  <si>
    <t>Schulform</t>
  </si>
  <si>
    <t>Gesamtschule (Sek I und II)</t>
  </si>
  <si>
    <t>Rechtlicher Rahmen</t>
  </si>
  <si>
    <t>Wöchentliche Regelarbeitszeit (h)</t>
  </si>
  <si>
    <t>40 bis 41 h, bundeslandabhängig. Bitte prüfen.</t>
  </si>
  <si>
    <t>Urlaubsanspruch (Wochen)</t>
  </si>
  <si>
    <t>30 Werktage entsprechen 6 Wochen.</t>
  </si>
  <si>
    <t>Feiertage (Wochen)</t>
  </si>
  <si>
    <t>10 bis 15 gesetzliche Feiertage, gerechnet als eine Woche.</t>
  </si>
  <si>
    <t>Arbeitswochen pro Jahr</t>
  </si>
  <si>
    <t>52 Wochen abzüglich Urlaub und Feiertage.</t>
  </si>
  <si>
    <t>Jahressollzeit bei vollem Deputat (h)</t>
  </si>
  <si>
    <t>Bei 41 h ergeben sich 1.845 h, bei 40 h ergeben sich 1.800 h.</t>
  </si>
  <si>
    <t>Dein Deputat</t>
  </si>
  <si>
    <t>Volldeputat deiner Schulform (Wochenstunden)</t>
  </si>
  <si>
    <t>Auch bei Teilzeit hier das volle Deputat eintragen.</t>
  </si>
  <si>
    <t>Dein Deputat (Wochenstunden)</t>
  </si>
  <si>
    <t>Bei Vollzeit derselbe Wert wie oben.</t>
  </si>
  <si>
    <t>Deputatsanteil</t>
  </si>
  <si>
    <t>Deine persönliche Jahressollzeit (h)</t>
  </si>
  <si>
    <t>Pufferziel (Anteil der Sollzeit)</t>
  </si>
  <si>
    <t>Das LSP empfiehlt rund 20 % Reserve für Ungeplantes.</t>
  </si>
  <si>
    <t>Verplanbare Jahreszeit nach Pufferabzug (h)</t>
  </si>
  <si>
    <t>Verteilung auf das Schuljahr</t>
  </si>
  <si>
    <t>Schulwochen pro Jahr</t>
  </si>
  <si>
    <t>An weiterführenden Schulen üblicherweise 38 bis 40.</t>
  </si>
  <si>
    <t>Rechnerische Arbeitswochen außerhalb der Schulwochen</t>
  </si>
  <si>
    <t>Diese Wochen liegen in den Ferien: typischerweise Korrektur- und Planungszeit.</t>
  </si>
  <si>
    <t>Wochenarbeitszeit, wenn du alles in die Schulwochen legst (h)</t>
  </si>
  <si>
    <t>Wer alle Ferientage als Urlaub nutzt, muss die gesamte Jahresarbeitszeit in die Schulwochen packen.</t>
  </si>
  <si>
    <t>Wert einer Deputatsstunde (h)</t>
  </si>
  <si>
    <t>Für jede erteilte 45-Minuten-Stunde stehen rechnerisch so viele Zeitstunden zur Verfügung. 0,75 h davon sind der Unterricht selbst.</t>
  </si>
  <si>
    <t>Funktionsstelle</t>
  </si>
  <si>
    <t>Funktionsstelle vorhanden?</t>
  </si>
  <si>
    <t>Ja</t>
  </si>
  <si>
    <t>Bei „Nein“ bleibt das Blatt „Funktionsstelle“ leer und die entsprechenden Kennzahlen im Überblick sind gegenstandslos.</t>
  </si>
  <si>
    <t>Bezeichnung der Funktionsstelle</t>
  </si>
  <si>
    <t>Fachschaftsleitung Deutsch</t>
  </si>
  <si>
    <t>Anrechnungsstunden (Wochenstunden)</t>
  </si>
  <si>
    <t>Soll-Jahresarbeitszeit aus der Anrechnung (h)</t>
  </si>
  <si>
    <t>Bezugsgröße ist das Volldeputat: eine Anrechnungsstunde hat unabhängig vom eigenen Beschäftigungsumfang denselben absoluten Wert.</t>
  </si>
  <si>
    <t>Wert einer Anrechnungsstunde (h pro Jahr)</t>
  </si>
  <si>
    <t>Verbleibende Unterrichtsstunden im Deputat</t>
  </si>
  <si>
    <t>Tageserfassung – vier repräsentative Wochen</t>
  </si>
  <si>
    <t>Schritt 1: Sichtbarkeit herstellen. Trage am Ende jedes Arbeitstages ein, woran du gearbeitet hast. Rund fünf Minuten pro Tag genügen.</t>
  </si>
  <si>
    <t>Format der Dauer: hh:mm. 2: bedeutet zwei Stunden, 1:15 bedeutet eine Stunde und fünfzehn Minuten. Wähle Wochen ohne Ferien und ohne außergewöhnliche Ereignisse.</t>
  </si>
  <si>
    <t>Auswertung der erfassten Wochen</t>
  </si>
  <si>
    <t>Woche</t>
  </si>
  <si>
    <t>Erfasste Zeit</t>
  </si>
  <si>
    <t>Dezimalstunden</t>
  </si>
  <si>
    <t>Hinweis</t>
  </si>
  <si>
    <t>Mittelwert je erfasster Woche</t>
  </si>
  <si>
    <t>Wochen ohne Eintrag bleiben unberücksichtigt.</t>
  </si>
  <si>
    <t>Hochrechnung auf die Schulwochen (h)</t>
  </si>
  <si>
    <t>Vergleichswert zur Kalkulation auf dem Blatt „Jahresaufgaben“. Er wird nicht zusätzlich in die Jahresbilanz eingerechnet.</t>
  </si>
  <si>
    <t>Datum</t>
  </si>
  <si>
    <t>Kategorie</t>
  </si>
  <si>
    <t>Tätigkeit</t>
  </si>
  <si>
    <t>Dauer (hh:mm)</t>
  </si>
  <si>
    <t>Deep / Shallow Work</t>
  </si>
  <si>
    <t>Kernauftrag / Zusatzaufgabe</t>
  </si>
  <si>
    <t>2 Unterrichtsnahe Aufgaben</t>
  </si>
  <si>
    <t>Korrektur Klassenarbeit Kl. 8b</t>
  </si>
  <si>
    <t>Deep Work</t>
  </si>
  <si>
    <t>Kernauftrag</t>
  </si>
  <si>
    <t>Beispielzeile – wird nicht mitgerechnet und darf gelöscht werden.</t>
  </si>
  <si>
    <t>1 Unterricht (Kontaktzeit)</t>
  </si>
  <si>
    <t>Unterricht (5 Stunden)</t>
  </si>
  <si>
    <t>Vorbereitung Deutsch Kl. 10, Reihenplanung</t>
  </si>
  <si>
    <t>5 Administration &amp; Verwaltung</t>
  </si>
  <si>
    <t>E-Mail, Klassenbuch, Fehlzeiten</t>
  </si>
  <si>
    <t>Shallow Work</t>
  </si>
  <si>
    <t>Zusatzaufgabe</t>
  </si>
  <si>
    <t>4 Organisation &amp; Planung</t>
  </si>
  <si>
    <t>Pausenaufsicht</t>
  </si>
  <si>
    <t>FS-Leitung: Materialablage pflegen</t>
  </si>
  <si>
    <t>Suche nach Material und Vorlagen</t>
  </si>
  <si>
    <t>Vorbereitung Geschichte Kl. 9</t>
  </si>
  <si>
    <t>E-Mail, Notenprogramm</t>
  </si>
  <si>
    <t>Unterricht (4 Stunden)</t>
  </si>
  <si>
    <t>6 Kommunikation &amp; Gremienarbeit</t>
  </si>
  <si>
    <t>FS-Leitung: Fachhuddle Deutsch</t>
  </si>
  <si>
    <t>Klassenleitung: Absprachen, Elternkontakt</t>
  </si>
  <si>
    <t>Vorbereitung, Materialerstellung</t>
  </si>
  <si>
    <t>E-Mail, Dokumentation</t>
  </si>
  <si>
    <t>Fachkonferenz Deutsch inkl. Nachbereitung</t>
  </si>
  <si>
    <t>Vorbereitung Deutsch Kl. 8b</t>
  </si>
  <si>
    <t>Elterngespräche</t>
  </si>
  <si>
    <t>Notenkonferenz inkl. Vorbereitung</t>
  </si>
  <si>
    <t>E-Mail, Verwaltung</t>
  </si>
  <si>
    <t>Vorbereitung Wandertag Kl. 8b</t>
  </si>
  <si>
    <t>Vorbereitung kommende Woche</t>
  </si>
  <si>
    <t>Klassenleitung: Fehlzeiten, Aushänge</t>
  </si>
  <si>
    <t>7 Teamführung &amp; Personalentwicklung</t>
  </si>
  <si>
    <t>FS-Leitung: Beratung Berufseinsteigerin</t>
  </si>
  <si>
    <t>E-Mail</t>
  </si>
  <si>
    <t>Unterrichtsvorbereitung, Materialerstellung</t>
  </si>
  <si>
    <t>3 Pädagogisch-konzeptionelle Aufgaben</t>
  </si>
  <si>
    <t>FS-Leitung: Fachcurriculum fortschreiben</t>
  </si>
  <si>
    <t>Korrektur Sonstige Mitarbeit</t>
  </si>
  <si>
    <t>Korrektur Klausur Q1, Durchgang 1</t>
  </si>
  <si>
    <t>FS-Leitung: Erwartungshorizont abstimmen</t>
  </si>
  <si>
    <t>Korrektur Klausur Q1, Durchgang 2</t>
  </si>
  <si>
    <t>8 Fortbildung &amp; Professionalisierung</t>
  </si>
  <si>
    <t>Fortbildung: Schreibdidaktik (halber Tag)</t>
  </si>
  <si>
    <t>Elternsprechtag: Vorbereitung</t>
  </si>
  <si>
    <t>Elternsprechtag: Gespräche</t>
  </si>
  <si>
    <t>FS-Leitung: Auswertung Vergleichsarbeit</t>
  </si>
  <si>
    <t>Jahresaufgaben</t>
  </si>
  <si>
    <t>Alle Aufgaben, die über das Schuljahr verteilt anfallen – in Dezimalstunden pro Schuljahr. „Geplant“ ist deine Kalkulation, „Ist“ der nach der Erfassung korrigierte Wert. Wenn du nur einmal rechnest, fülle allein „Geplant“ aus.</t>
  </si>
  <si>
    <t>Aufgaben deiner Funktionsstelle gehören nicht hierher, sondern auf das Blatt „Funktionsstelle“.</t>
  </si>
  <si>
    <t>Summe (h pro Schuljahr)</t>
  </si>
  <si>
    <t>Nr.</t>
  </si>
  <si>
    <t>Aufgabe</t>
  </si>
  <si>
    <t>Berechnungsgrundlage</t>
  </si>
  <si>
    <t>Geplant (h)</t>
  </si>
  <si>
    <t>Ist (h)</t>
  </si>
  <si>
    <t>Wirksam (h)</t>
  </si>
  <si>
    <t>Abweichung (h)</t>
  </si>
  <si>
    <t>Entscheidung</t>
  </si>
  <si>
    <t>Korrektur von Klassenarbeiten und Klausuren</t>
  </si>
  <si>
    <t>4 Klassenarbeiten x ca. 45 h pro Durchgang</t>
  </si>
  <si>
    <t>einsparen</t>
  </si>
  <si>
    <t>Unterricht (Kontaktzeit)</t>
  </si>
  <si>
    <t>Unterrichtsstunden x 0,75 h x Schulwochen (automatisch)</t>
  </si>
  <si>
    <t>beibehalten</t>
  </si>
  <si>
    <t>Unterrichtsvorbereitung und Materialerstellung</t>
  </si>
  <si>
    <t>7,25 h/Woche x 40 Schulwochen</t>
  </si>
  <si>
    <t>4 Klassenarbeiten Deutsch, ca. 45 h pro Durchgang</t>
  </si>
  <si>
    <t>Leistungsbewertung Sonstige Mitarbeit, Notenbildung</t>
  </si>
  <si>
    <t>5 Lerngruppen x 2 Bewertungszeiträume x ca. 4,5 h</t>
  </si>
  <si>
    <t>Vertretungsunterricht</t>
  </si>
  <si>
    <t>ca. 33 Vertretungsstunden x 0,75 h</t>
  </si>
  <si>
    <t>Klassenleitungsaufgaben</t>
  </si>
  <si>
    <t>Klasse 8b: ca. 2,25 h/Woche x 40 Schulwochen</t>
  </si>
  <si>
    <t>Elternarbeit (Sprechtag, Gespräche, Elternabende)</t>
  </si>
  <si>
    <t>Elternsprechtag 6 h + ca. 30 Einzelgespräche x 0,5 h + 2 Elternabende</t>
  </si>
  <si>
    <t>Konferenzen und Gremien (Lehrer-, Noten-, Zeugniskonferenzen)</t>
  </si>
  <si>
    <t>4 Lehrerkonferenzen, 4 Notenkonferenzen, 2 Zeugniskonferenzen je 3 h</t>
  </si>
  <si>
    <t>abgrenzen</t>
  </si>
  <si>
    <t>Verwaltung, E-Mail, Dokumentation</t>
  </si>
  <si>
    <t>ca. 2,4 h/Woche x 40 Schulwochen</t>
  </si>
  <si>
    <t>Aufsichten und Pausendienste</t>
  </si>
  <si>
    <t>45 min/Woche x 40 Schulwochen</t>
  </si>
  <si>
    <t>Schulveranstaltungen, Projekttage, Ausflüge</t>
  </si>
  <si>
    <t>Projekttage 12 h, Wandertag 6 h, Schulfest 7 h</t>
  </si>
  <si>
    <t>Mehrtägige Fahrt – aktive Arbeitszeit</t>
  </si>
  <si>
    <t>5-tägige Fahrt Kl. 8, ca. 11 h aktive Zeit pro Tag</t>
  </si>
  <si>
    <t>Mehrtägige Fahrt – Bereitschaftsdienst</t>
  </si>
  <si>
    <t>4 Nächte Bereitschaftsblock à 5 h</t>
  </si>
  <si>
    <t>Fortbildung und Professionalisierung</t>
  </si>
  <si>
    <t>2 Fortbildungstage à 8 h + Vor-/Nachbereitung</t>
  </si>
  <si>
    <t>investieren</t>
  </si>
  <si>
    <t>Kollegiale Zusammenarbeit, Beratung, Hospitation</t>
  </si>
  <si>
    <t>kollegiale Hospitation, Beratung Berufseinsteigerin, Fallgespräche</t>
  </si>
  <si>
    <t>Schulentwicklung, Arbeitsgruppen, Steuergruppe</t>
  </si>
  <si>
    <t>Steuergruppe Leseförderung, 5 Sitzungen à 4 h</t>
  </si>
  <si>
    <t>Wege- und Rüstzeiten, Suche nach Material und Informationen</t>
  </si>
  <si>
    <t>ca. 15 min pro Arbeitstag x 180 Arbeitstage</t>
  </si>
  <si>
    <t>Nur ausfüllen, wenn du eine Funktionsstelle innehast. Anrechnungsstunden entsprechen selten dem realen Zeitaufwand – dieses Blatt macht die Differenz belegbar.</t>
  </si>
  <si>
    <t>Tatsächlicher Aufwand (h pro Schuljahr)</t>
  </si>
  <si>
    <t>Deckungsgrad (Ist zu Soll)</t>
  </si>
  <si>
    <t>Nicht kompensierte Mehrarbeit (h)</t>
  </si>
  <si>
    <t>Für Pauschalwerte: Menge = 1 und den Gesamtwert in „Stunden je Einheit“.</t>
  </si>
  <si>
    <t>Menge</t>
  </si>
  <si>
    <t>Stunden je Einheit</t>
  </si>
  <si>
    <t>Fachkonferenzen vorbereiten und moderieren</t>
  </si>
  <si>
    <t>3 Sitzungen x 6 h</t>
  </si>
  <si>
    <t>Fachkonferenzen vorbereiten, moderieren, protokollieren</t>
  </si>
  <si>
    <t>3 Sitzungen x (2 h Vorbereitung + 2 h Sitzung + 2 h Protokoll)</t>
  </si>
  <si>
    <t>Fachhuddles: kurze Abstimmung zwischen den Sitzungen</t>
  </si>
  <si>
    <t>12 Termine x 30 min</t>
  </si>
  <si>
    <t>Fachcurriculum fortschreiben und mit Vorgaben abgleichen</t>
  </si>
  <si>
    <t>Schuljahresbeginn und -ende, ca. 24 h</t>
  </si>
  <si>
    <t>Erwartungshorizonte und Bewertungsraster abstimmen</t>
  </si>
  <si>
    <t>4 Abstimmungsrunden x 5 h</t>
  </si>
  <si>
    <t>Auswertung von Vergleichsarbeiten und Prüfungsdaten</t>
  </si>
  <si>
    <t>2 Auswertungen x 8 h</t>
  </si>
  <si>
    <t>Lehr- und Lernmittel sichten, Bedarfsliste erstellen</t>
  </si>
  <si>
    <t>Sichtung, Priorisierung, Abstimmung Beschaffung</t>
  </si>
  <si>
    <t>Pflege der gemeinsamen Materialablage</t>
  </si>
  <si>
    <t>30 min pro Schulwoche</t>
  </si>
  <si>
    <t>delegieren</t>
  </si>
  <si>
    <t>Fachbezogene Fortbildungen planen und organisieren</t>
  </si>
  <si>
    <t>Bedarfserhebung, Terminierung, Organisation</t>
  </si>
  <si>
    <t>Fachliche Beratung von Kolleg:innen und Berufseinsteigenden</t>
  </si>
  <si>
    <t>ca. 20 Beratungsanlässe x 1 h</t>
  </si>
  <si>
    <t>Kollegiale Hospitation im Fach</t>
  </si>
  <si>
    <t>4 Hospitationen x 2,5 h inkl. Nachgespräch</t>
  </si>
  <si>
    <t>Abstimmung mit Schulleitung und Stufenkoordination</t>
  </si>
  <si>
    <t>ca. 20 Termine x 45 min</t>
  </si>
  <si>
    <t>Jahresarbeitsplan und Terminplanung der Fachschaft</t>
  </si>
  <si>
    <t>einmalig zu Schuljahresbeginn</t>
  </si>
  <si>
    <t>E-Mail und Anfragen aus der Fachschaft</t>
  </si>
  <si>
    <t>Mitarbeit am Schulprogramm, fachbezogener Anteil</t>
  </si>
  <si>
    <t>3 Termine x 4 h</t>
  </si>
  <si>
    <t>Klärung von Beschwerde- und Konfliktfällen im Fach</t>
  </si>
  <si>
    <t>3 Fälle x 2 h</t>
  </si>
  <si>
    <t>Beschlussdokument pflegen, Übergabewissen dokumentieren</t>
  </si>
  <si>
    <t>einmalig zu Schuljahresende</t>
  </si>
  <si>
    <t>Überblick</t>
  </si>
  <si>
    <t>1  Jahresbilanz</t>
  </si>
  <si>
    <t>Kennzahl</t>
  </si>
  <si>
    <t>Wert</t>
  </si>
  <si>
    <t>Einheit</t>
  </si>
  <si>
    <t>Jahressollzeit</t>
  </si>
  <si>
    <t>h</t>
  </si>
  <si>
    <t>Erfasste Jahresarbeitszeit</t>
  </si>
  <si>
    <t>Abweichung (positiv = Mehrarbeit)</t>
  </si>
  <si>
    <t>Abweichung in Prozent</t>
  </si>
  <si>
    <t>Rechnerische Wochenarbeitszeit in Schulwochen</t>
  </si>
  <si>
    <t>h/Woche</t>
  </si>
  <si>
    <t>Verbleibender Puffer</t>
  </si>
  <si>
    <t>Pufferziel (20 % der Sollzeit)</t>
  </si>
  <si>
    <t>Pufferziel erreicht?</t>
  </si>
  <si>
    <t>Die Wochenarbeitszeit unterstellt, dass die gesamte Jahresarbeitszeit in den Schulwochen liegt. Wer regelmäßig in den Ferien arbeitet, verteilt denselben Jahreswert auf mehr Wochen.</t>
  </si>
  <si>
    <t>2  Struktur der Arbeitszeit</t>
  </si>
  <si>
    <t>Anteil Shallow Work</t>
  </si>
  <si>
    <t>Kernauftrag (deputatsgebunden)</t>
  </si>
  <si>
    <t>Zusatzaufgaben (nicht kontingentiert)</t>
  </si>
  <si>
    <t>Anteil Zusatzaufgaben</t>
  </si>
  <si>
    <t>Aufgaben der Funktionsstelle zählen definitionsgemäß vollständig zu den Zusatzaufgaben.</t>
  </si>
  <si>
    <t>3  Funktionsstelle</t>
  </si>
  <si>
    <t>Soll-Jahresarbeitszeit aus der Anrechnung</t>
  </si>
  <si>
    <t>Tatsächlicher Aufwand</t>
  </si>
  <si>
    <t>Nicht kompensierte Mehrarbeit</t>
  </si>
  <si>
    <t>Wert einer Anrechnungsstunde</t>
  </si>
  <si>
    <t>h/Jahr</t>
  </si>
  <si>
    <t>4  Verteilung nach Aufgabenkategorien</t>
  </si>
  <si>
    <t>Stunden</t>
  </si>
  <si>
    <t>Anteil</t>
  </si>
  <si>
    <t>Summe</t>
  </si>
  <si>
    <t>5  Wochenarbeitszeit im Vergleich</t>
  </si>
  <si>
    <t>Bezugsgröße</t>
  </si>
  <si>
    <t>Stunden pro Woche</t>
  </si>
  <si>
    <t>Quelle</t>
  </si>
  <si>
    <t>Deine erfasste Wochenarbeitszeit</t>
  </si>
  <si>
    <t>Deine Sollzeit, verteilt auf die Schulwochen</t>
  </si>
  <si>
    <t>Studien: Sek I, Mittelwert (unteres Ende)</t>
  </si>
  <si>
    <t>Hardwig &amp; Mußmann, 2023</t>
  </si>
  <si>
    <t>Studien: Gymnasium/Gesamtschule, Mittelwert (unteres Ende)</t>
  </si>
  <si>
    <t>Mußmann et al., 2016</t>
  </si>
  <si>
    <t>Studien: Gymnasium/Gesamtschule, Mittelwert (oberes Ende)</t>
  </si>
  <si>
    <t>Obergrenze der EU-Arbeitszeitrichtlinie</t>
  </si>
  <si>
    <t>EU-Richtlinie 2003/88/EG</t>
  </si>
  <si>
    <t>Diese Auswertung ist ein persönliches Instrument. Ob und mit wem du sie teilst, entscheidest du selbst.</t>
  </si>
  <si>
    <t>Referenz: Berechnungsgrundlagen, Vergleichswerte, Listen</t>
  </si>
  <si>
    <t>Auswahllisten – bitte nicht verändern</t>
  </si>
  <si>
    <t>Herleitung der Jahressollzeit</t>
  </si>
  <si>
    <t>Kategorien</t>
  </si>
  <si>
    <t>Kernauftrag / Zusatz</t>
  </si>
  <si>
    <t>Deep / Shallow</t>
  </si>
  <si>
    <t>Ja / Nein</t>
  </si>
  <si>
    <t>Volldeputat</t>
  </si>
  <si>
    <t>Kalenderjahr</t>
  </si>
  <si>
    <t>52 Wochen</t>
  </si>
  <si>
    <t>abzüglich Urlaubsanspruch (30 Werktage)</t>
  </si>
  <si>
    <t>6 Wochen</t>
  </si>
  <si>
    <t>Nein</t>
  </si>
  <si>
    <t>abzüglich gesetzlicher Feiertage</t>
  </si>
  <si>
    <t>1 Woche</t>
  </si>
  <si>
    <t>10 bis 15 Feiertage, gerechnet als eine Woche</t>
  </si>
  <si>
    <t>45 Wochen</t>
  </si>
  <si>
    <t>Jahressollzeit bei 41-Stunden-Woche</t>
  </si>
  <si>
    <t>1.845 h</t>
  </si>
  <si>
    <t>bei 40 h: 1.800 h</t>
  </si>
  <si>
    <t>Verteilung auf 40 Schulwochen</t>
  </si>
  <si>
    <t>46,1 h/Woche</t>
  </si>
  <si>
    <t>wenn die gesamte Arbeitszeit in den Schulwochen liegt</t>
  </si>
  <si>
    <t>Wert einer Deputatsstunde bei Volldeputat 25</t>
  </si>
  <si>
    <t>1,85 h</t>
  </si>
  <si>
    <t>davon 0,75 h Unterricht, der Rest ist alles Übrige</t>
  </si>
  <si>
    <t>Wert einer Anrechnungsstunde bei Volldeputat 25</t>
  </si>
  <si>
    <t>73,8 h/Jahr</t>
  </si>
  <si>
    <t>unabhängig vom eigenen Beschäftigungsumfang</t>
  </si>
  <si>
    <t>Vergleichswerte aus der Arbeitszeitforschung</t>
  </si>
  <si>
    <t>Vollzeitlehrkräfte an Gymnasien und Gesamtschulen, Schulwochen</t>
  </si>
  <si>
    <t>46:30 bis 48:30 h/Woche</t>
  </si>
  <si>
    <t>Mußmann et al., 2016; Hardwig &amp; Mußmann, 2018, 2023</t>
  </si>
  <si>
    <t>Vollzeitlehrkräfte in der Sekundarstufe I, Schulwochen</t>
  </si>
  <si>
    <t>45:00 bis 47:00 h/Woche</t>
  </si>
  <si>
    <t>Rechnerische Jahresmehrarbeit (Gymnasium/Gesamtschule)</t>
  </si>
  <si>
    <t>ca. 90 bis 150 h</t>
  </si>
  <si>
    <t>Anteil der Vollzeitkräfte über 48 h in Schulwochen</t>
  </si>
  <si>
    <t>rund 30 %</t>
  </si>
  <si>
    <t>Schulleitungen an weiterführenden Schulen</t>
  </si>
  <si>
    <t>52:00 bis 55:30 h/Woche</t>
  </si>
  <si>
    <t>Mußmann et al., 2022</t>
  </si>
  <si>
    <t>Abweichender Befund (Sachsen): Mehrarbeit pro Schulwoche</t>
  </si>
  <si>
    <t>ca. 2,5 h</t>
  </si>
  <si>
    <t>Prognos AG, 2025</t>
  </si>
  <si>
    <t>Zeitanteil für die Suche nach Informationen und Dateien (Wissensarbeit)</t>
  </si>
  <si>
    <t>rund 20 %</t>
  </si>
  <si>
    <t>Chui et al., 2012</t>
  </si>
  <si>
    <t>Zur Streuung der Befunde: Die Studienlage ist regional uneinheitlich. Zwischen Erhebungen aus Niedersachsen und Berlin einerseits und Sachsen andererseits bestehen abweichende Einschätzungen dazu, in welchem Umfang unterrichtsfreie Zeit die Mehrbelastung der Schulwochen kompensiert. Diese Divergenz ist in der Fachliteratur dokumentiert und hier nicht aufgelöst.</t>
  </si>
  <si>
    <t>Begriffe</t>
  </si>
  <si>
    <t>Fokussierte, kognitiv anspruchsvolle Tätigkeit: Unterrichtskonzeption, Korrektur, Diagnostik, Beratung.</t>
  </si>
  <si>
    <t>Administrative Routinearbeit, die sich gut bündeln lässt und die Deep Work verdrängt, wenn sie unstrukturiert über den Tag verteilt ist.</t>
  </si>
  <si>
    <t>Batching</t>
  </si>
  <si>
    <t>Bündelung gleichartiger Kleinaufgaben in einen festen, wiederkehrenden Zeitblock, um Wechselkosten zu senken.</t>
  </si>
  <si>
    <t>Deputatsgebundene Tätigkeit: Unterricht und unmittelbar damit verbundene Aufgaben.</t>
  </si>
  <si>
    <t>Nicht kontingentierte Tätigkeit außerhalb des Deputats. Sie ist der Teil der Arbeitszeit, der im System unsichtbar bleibt.</t>
  </si>
  <si>
    <t>Anrechnungs- oder Entlastungsstunde</t>
  </si>
  <si>
    <t>Reduktion der Unterrichtsverpflichtung zum Ausgleich einer Funktionsstelle.</t>
  </si>
  <si>
    <t>Hinweise</t>
  </si>
  <si>
    <t>Diese Datei erfasst personenbezogene Angaben zu deiner eigenen Arbeitszeit. Sie ist ein persönliches Instrument und keine Dienstpflicht. Trage keine personenbezogenen Daten Dritter ein – Aufgabenbeschreibungen kommen ohne Namen von Schülerinnen, Schülern oder Eltern aus.</t>
  </si>
  <si>
    <t>Die wöchentliche Regelarbeitszeit, das Volldeputat und die Zahl der Schulwochen unterscheiden sich zwischen den Bundesländern und Schulformen. Prüfe die Werte auf dem Blatt „Stammdaten“ anhand der für dich geltenden Verordnung.</t>
  </si>
  <si>
    <t>Vier Erfassungswochen liefern ein belastbares Bild nur dann, wenn sie repräsentativ sind: keine Ferien, keine Prüfungsphase, keine Klassenfahrt – es sei denn, du willst genau diese Sonderlage abbilden.</t>
  </si>
  <si>
    <t>LSP – Lehrkräfte-Selbstmanagement-Programm · Kapitel 1.3 Arbeitszeit · Fachliche Grundlage: MW-406 Arbeitszeit, MW-650 Fachschaftsleitung · Version 1.0, Stand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</si>
</sst>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h]:mm"/>
    <numFmt numFmtId="167" formatCode="dd\.mm\.yyyy"/>
  </numFmts>
  <fonts count="10" x14ac:knownFonts="1">
    <font>
      <sz val="11"/>
      <color theme="1"/>
      <name val="Calibri"/>
      <family val="2"/>
      <charset val="1"/>
    </font>
    <font>
      <sz val="10"/>
      <name val="Arial"/>
      <family val="2"/>
    </font>
    <font>
      <b/>
      <sz val="14"/>
      <color rgb="FFFFFFFF"/>
      <name val="Arial"/>
      <family val="2"/>
    </font>
    <font>
      <b/>
      <sz val="11"/>
      <color rgb="FF1F3864"/>
      <name val="Arial"/>
      <family val="2"/>
    </font>
    <font>
      <sz val="10"/>
      <name val="Arial"/>
      <family val="2"/>
    </font>
    <font>
      <b/>
      <sz val="10"/>
      <name val="Arial"/>
      <family val="2"/>
    </font>
    <font>
      <i/>
      <sz val="9"/>
      <color rgb="FF595959"/>
      <name val="Arial"/>
      <family val="2"/>
    </font>
    <font>
      <sz val="10"/>
      <color rgb="FF0000FF"/>
      <name val="Arial"/>
      <family val="2"/>
    </font>
    <font>
      <b/>
      <sz val="10"/>
      <color rgb="FFFFFFFF"/>
      <name val="Arial"/>
      <family val="2"/>
    </font>
    <font>
      <i/>
      <sz val="9"/>
      <color rgb="FF808080"/>
      <name val="Arial"/>
      <family val="2"/>
    </font>
  </fonts>
  <fills count="8">
    <fill>
      <patternFill patternType="none"/>
    </fill>
    <fill>
      <patternFill patternType="gray125"/>
    </fill>
    <fill>
      <patternFill patternType="solid">
        <fgColor rgb="FF1F3864"/>
        <bgColor rgb="FF333333"/>
      </patternFill>
    </fill>
    <fill>
      <patternFill patternType="solid">
        <fgColor rgb="FFFFF2CC"/>
        <bgColor rgb="FFF2F2F2"/>
      </patternFill>
    </fill>
    <fill>
      <patternFill patternType="solid">
        <fgColor rgb="FFF2F2F2"/>
        <bgColor rgb="FFEDEDED"/>
      </patternFill>
    </fill>
    <fill>
      <patternFill patternType="solid">
        <fgColor rgb="FFEDEDED"/>
        <bgColor rgb="FFF2F2F2"/>
      </patternFill>
    </fill>
    <fill>
      <patternFill patternType="solid">
        <fgColor rgb="FFD9E2F3"/>
        <bgColor rgb="FFD9D9D9"/>
      </patternFill>
    </fill>
    <fill>
      <patternFill patternType="solid">
        <fgColor rgb="FF5D7DBE"/>
        <bgColor rgb="FF33333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4">
    <xf numFmtId="0" fontId="0" fillId="0" borderId="0" xfId="0"/>
    <xf numFmtId="0" fontId="4" fillId="0" borderId="0" xfId="0" applyFont="1" applyAlignment="1">
      <alignment vertical="top" wrapText="1"/>
    </xf>
    <xf numFmtId="0" fontId="6" fillId="0" borderId="0" xfId="0" applyFont="1" applyAlignment="1">
      <alignment vertical="top" wrapText="1"/>
    </xf>
    <xf numFmtId="0" fontId="3" fillId="0" borderId="0" xfId="0" applyFont="1"/>
    <xf numFmtId="0" fontId="5" fillId="0" borderId="0" xfId="0" applyFont="1" applyAlignment="1">
      <alignment vertical="top" wrapText="1"/>
    </xf>
    <xf numFmtId="0" fontId="4" fillId="0" borderId="0" xfId="0" applyFont="1"/>
    <xf numFmtId="0" fontId="0" fillId="3" borderId="0" xfId="0" applyFill="1" applyProtection="1">
      <protection locked="0"/>
    </xf>
    <xf numFmtId="0" fontId="0" fillId="4" borderId="0" xfId="0" applyFill="1"/>
    <xf numFmtId="0" fontId="0" fillId="5" borderId="0" xfId="0" applyFill="1"/>
    <xf numFmtId="0" fontId="6" fillId="0" borderId="0" xfId="0" applyFont="1"/>
    <xf numFmtId="0" fontId="7" fillId="3" borderId="1" xfId="0" applyFont="1" applyFill="1" applyBorder="1" applyProtection="1">
      <protection locked="0"/>
    </xf>
    <xf numFmtId="164" fontId="7" fillId="3" borderId="1" xfId="0" applyNumberFormat="1" applyFont="1" applyFill="1" applyBorder="1" applyProtection="1">
      <protection locked="0"/>
    </xf>
    <xf numFmtId="164" fontId="4" fillId="4" borderId="1" xfId="0" applyNumberFormat="1" applyFont="1" applyFill="1" applyBorder="1"/>
    <xf numFmtId="164" fontId="5" fillId="4" borderId="1" xfId="0" applyNumberFormat="1" applyFont="1" applyFill="1" applyBorder="1"/>
    <xf numFmtId="165" fontId="4" fillId="4" borderId="1" xfId="0" applyNumberFormat="1" applyFont="1" applyFill="1" applyBorder="1"/>
    <xf numFmtId="165" fontId="7" fillId="3" borderId="1" xfId="0" applyNumberFormat="1" applyFont="1" applyFill="1" applyBorder="1" applyProtection="1">
      <protection locked="0"/>
    </xf>
    <xf numFmtId="4" fontId="5" fillId="4" borderId="1" xfId="0" applyNumberFormat="1" applyFont="1" applyFill="1" applyBorder="1"/>
    <xf numFmtId="166" fontId="4" fillId="4" borderId="1" xfId="0" applyNumberFormat="1" applyFont="1" applyFill="1" applyBorder="1"/>
    <xf numFmtId="166" fontId="5" fillId="4" borderId="1" xfId="0" applyNumberFormat="1" applyFont="1" applyFill="1" applyBorder="1"/>
    <xf numFmtId="0" fontId="9" fillId="5" borderId="1" xfId="0" applyFont="1" applyFill="1" applyBorder="1"/>
    <xf numFmtId="167" fontId="9" fillId="5" borderId="1" xfId="0" applyNumberFormat="1" applyFont="1" applyFill="1" applyBorder="1"/>
    <xf numFmtId="166" fontId="9" fillId="5" borderId="1" xfId="0" applyNumberFormat="1" applyFont="1" applyFill="1" applyBorder="1"/>
    <xf numFmtId="0" fontId="9" fillId="0" borderId="0" xfId="0" applyFont="1"/>
    <xf numFmtId="167" fontId="7" fillId="3" borderId="1" xfId="0" applyNumberFormat="1" applyFont="1" applyFill="1" applyBorder="1" applyProtection="1">
      <protection locked="0"/>
    </xf>
    <xf numFmtId="0" fontId="7" fillId="3" borderId="1" xfId="0" applyFont="1" applyFill="1" applyBorder="1" applyAlignment="1" applyProtection="1">
      <alignment vertical="top"/>
      <protection locked="0"/>
    </xf>
    <xf numFmtId="166" fontId="7" fillId="3" borderId="1" xfId="0" applyNumberFormat="1" applyFont="1" applyFill="1" applyBorder="1" applyProtection="1">
      <protection locked="0"/>
    </xf>
    <xf numFmtId="0" fontId="5" fillId="0" borderId="0" xfId="0" applyFont="1"/>
    <xf numFmtId="164" fontId="9" fillId="5" borderId="1" xfId="0" applyNumberFormat="1" applyFont="1" applyFill="1" applyBorder="1"/>
    <xf numFmtId="0" fontId="4" fillId="4" borderId="0" xfId="0" applyFont="1" applyFill="1" applyAlignment="1">
      <alignment vertical="top"/>
    </xf>
    <xf numFmtId="0" fontId="7" fillId="3" borderId="1" xfId="0" applyFont="1" applyFill="1" applyBorder="1" applyAlignment="1" applyProtection="1">
      <alignment vertical="top" wrapText="1"/>
      <protection locked="0"/>
    </xf>
    <xf numFmtId="164" fontId="4" fillId="4" borderId="1" xfId="0" applyNumberFormat="1" applyFont="1" applyFill="1" applyBorder="1" applyAlignment="1">
      <alignment vertical="top"/>
    </xf>
    <xf numFmtId="164" fontId="7" fillId="3" borderId="1" xfId="0" applyNumberFormat="1" applyFont="1" applyFill="1" applyBorder="1" applyAlignment="1" applyProtection="1">
      <alignment vertical="top"/>
      <protection locked="0"/>
    </xf>
    <xf numFmtId="0" fontId="4" fillId="4" borderId="1" xfId="0" applyFont="1" applyFill="1" applyBorder="1"/>
    <xf numFmtId="165" fontId="5" fillId="4" borderId="1" xfId="0" applyNumberFormat="1" applyFont="1" applyFill="1" applyBorder="1"/>
    <xf numFmtId="0" fontId="8" fillId="2" borderId="0" xfId="0" applyFont="1" applyFill="1"/>
    <xf numFmtId="0" fontId="3" fillId="0" borderId="0" xfId="0" applyFont="1"/>
    <xf numFmtId="0" fontId="2" fillId="2" borderId="0" xfId="0" applyFont="1" applyFill="1"/>
    <xf numFmtId="0" fontId="3" fillId="6" borderId="0" xfId="0" applyFont="1" applyFill="1"/>
    <xf numFmtId="0" fontId="6" fillId="0" borderId="0" xfId="0" applyFont="1" applyAlignment="1">
      <alignment vertical="top" wrapText="1"/>
    </xf>
    <xf numFmtId="0" fontId="5" fillId="4" borderId="1" xfId="0" applyFont="1" applyFill="1" applyBorder="1" applyAlignment="1">
      <alignment vertical="top" wrapText="1"/>
    </xf>
    <xf numFmtId="0" fontId="4" fillId="0" borderId="0" xfId="0" applyFont="1" applyAlignment="1">
      <alignment vertical="top" wrapText="1"/>
    </xf>
    <xf numFmtId="0" fontId="2" fillId="7" borderId="0" xfId="0" applyFont="1" applyFill="1"/>
    <xf numFmtId="0" fontId="8" fillId="7" borderId="1" xfId="0" applyFont="1" applyFill="1" applyBorder="1"/>
    <xf numFmtId="0" fontId="8" fillId="7" borderId="1" xfId="0" applyFont="1" applyFill="1" applyBorder="1" applyAlignment="1">
      <alignment vertical="center"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C0504D"/>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DEDED"/>
      <rgbColor rgb="FFD9E2F3"/>
      <rgbColor rgb="FFFFFF99"/>
      <rgbColor rgb="FF99CCFF"/>
      <rgbColor rgb="FFFF99CC"/>
      <rgbColor rgb="FFCC99FF"/>
      <rgbColor rgb="FFFFCC99"/>
      <rgbColor rgb="FF4F81BD"/>
      <rgbColor rgb="FF33CCCC"/>
      <rgbColor rgb="FF99CC00"/>
      <rgbColor rgb="FFFFCC00"/>
      <rgbColor rgb="FFFF9900"/>
      <rgbColor rgb="FFFF6600"/>
      <rgbColor rgb="FF595959"/>
      <rgbColor rgb="FF878787"/>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Jahresbilanz: Soll und Ist (Stunden)</a:t>
            </a:r>
          </a:p>
        </c:rich>
      </c:tx>
      <c:overlay val="0"/>
      <c:spPr>
        <a:noFill/>
        <a:ln w="0">
          <a:noFill/>
        </a:ln>
      </c:spPr>
    </c:title>
    <c:autoTitleDeleted val="0"/>
    <c:plotArea>
      <c:layout/>
      <c:barChart>
        <c:barDir val="col"/>
        <c:grouping val="clustered"/>
        <c:varyColors val="0"/>
        <c:ser>
          <c:idx val="0"/>
          <c:order val="0"/>
          <c:spPr>
            <a:solidFill>
              <a:srgbClr val="4F81BD"/>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Überblick!$A$8:$A$9</c:f>
              <c:strCache>
                <c:ptCount val="2"/>
                <c:pt idx="0">
                  <c:v>Jahressollzeit</c:v>
                </c:pt>
                <c:pt idx="1">
                  <c:v>Erfasste Jahresarbeitszeit</c:v>
                </c:pt>
              </c:strCache>
            </c:strRef>
          </c:cat>
          <c:val>
            <c:numRef>
              <c:f>Überblick!$B$8:$B$9</c:f>
              <c:numCache>
                <c:formatCode>#,##0.0</c:formatCode>
                <c:ptCount val="2"/>
                <c:pt idx="0">
                  <c:v>1845</c:v>
                </c:pt>
                <c:pt idx="1">
                  <c:v>1978</c:v>
                </c:pt>
              </c:numCache>
            </c:numRef>
          </c:val>
          <c:extLst>
            <c:ext xmlns:c16="http://schemas.microsoft.com/office/drawing/2014/chart" uri="{C3380CC4-5D6E-409C-BE32-E72D297353CC}">
              <c16:uniqueId val="{00000000-95AA-E64F-AB79-DFF1BBB1FE70}"/>
            </c:ext>
          </c:extLst>
        </c:ser>
        <c:dLbls>
          <c:showLegendKey val="0"/>
          <c:showVal val="0"/>
          <c:showCatName val="0"/>
          <c:showSerName val="0"/>
          <c:showPercent val="0"/>
          <c:showBubbleSize val="0"/>
        </c:dLbls>
        <c:gapWidth val="150"/>
        <c:axId val="26629396"/>
        <c:axId val="35312664"/>
      </c:barChart>
      <c:catAx>
        <c:axId val="2662939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35312664"/>
        <c:crosses val="autoZero"/>
        <c:auto val="1"/>
        <c:lblAlgn val="ctr"/>
        <c:lblOffset val="100"/>
        <c:noMultiLvlLbl val="0"/>
      </c:catAx>
      <c:valAx>
        <c:axId val="35312664"/>
        <c:scaling>
          <c:orientation val="minMax"/>
          <c:min val="0"/>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de-DE" sz="1000" b="1" strike="noStrike" spc="-1">
                    <a:solidFill>
                      <a:srgbClr val="000000"/>
                    </a:solidFill>
                    <a:latin typeface="Calibri"/>
                  </a:rPr>
                  <a:t>Stunden</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26629396"/>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Funktionsstelle: Anrechnung und tatsächlicher Aufwand</a:t>
            </a:r>
          </a:p>
        </c:rich>
      </c:tx>
      <c:overlay val="0"/>
      <c:spPr>
        <a:noFill/>
        <a:ln w="0">
          <a:noFill/>
        </a:ln>
      </c:spPr>
    </c:title>
    <c:autoTitleDeleted val="0"/>
    <c:plotArea>
      <c:layout/>
      <c:barChart>
        <c:barDir val="col"/>
        <c:grouping val="clustered"/>
        <c:varyColors val="0"/>
        <c:ser>
          <c:idx val="0"/>
          <c:order val="0"/>
          <c:spPr>
            <a:solidFill>
              <a:srgbClr val="4F81BD"/>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Überblick!$A$30:$A$31</c:f>
              <c:strCache>
                <c:ptCount val="2"/>
                <c:pt idx="0">
                  <c:v>Soll-Jahresarbeitszeit aus der Anrechnung</c:v>
                </c:pt>
                <c:pt idx="1">
                  <c:v>Tatsächlicher Aufwand</c:v>
                </c:pt>
              </c:strCache>
            </c:strRef>
          </c:cat>
          <c:val>
            <c:numRef>
              <c:f>Überblick!$B$30:$B$31</c:f>
              <c:numCache>
                <c:formatCode>#,##0.0</c:formatCode>
                <c:ptCount val="2"/>
                <c:pt idx="0">
                  <c:v>147.6</c:v>
                </c:pt>
                <c:pt idx="1">
                  <c:v>231</c:v>
                </c:pt>
              </c:numCache>
            </c:numRef>
          </c:val>
          <c:extLst>
            <c:ext xmlns:c16="http://schemas.microsoft.com/office/drawing/2014/chart" uri="{C3380CC4-5D6E-409C-BE32-E72D297353CC}">
              <c16:uniqueId val="{00000000-6EF6-2847-8AC4-C6864E52EEB6}"/>
            </c:ext>
          </c:extLst>
        </c:ser>
        <c:dLbls>
          <c:showLegendKey val="0"/>
          <c:showVal val="0"/>
          <c:showCatName val="0"/>
          <c:showSerName val="0"/>
          <c:showPercent val="0"/>
          <c:showBubbleSize val="0"/>
        </c:dLbls>
        <c:gapWidth val="150"/>
        <c:axId val="76070909"/>
        <c:axId val="6811007"/>
      </c:barChart>
      <c:catAx>
        <c:axId val="7607090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6811007"/>
        <c:crosses val="autoZero"/>
        <c:auto val="1"/>
        <c:lblAlgn val="ctr"/>
        <c:lblOffset val="100"/>
        <c:noMultiLvlLbl val="0"/>
      </c:catAx>
      <c:valAx>
        <c:axId val="6811007"/>
        <c:scaling>
          <c:orientation val="minMax"/>
          <c:min val="0"/>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de-DE" sz="1000" b="1" strike="noStrike" spc="-1">
                    <a:solidFill>
                      <a:srgbClr val="000000"/>
                    </a:solidFill>
                    <a:latin typeface="Calibri"/>
                  </a:rPr>
                  <a:t>Stunden</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76070909"/>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Verteilung nach Aufgabenkategorien</a:t>
            </a:r>
          </a:p>
        </c:rich>
      </c:tx>
      <c:overlay val="0"/>
      <c:spPr>
        <a:noFill/>
        <a:ln w="0">
          <a:noFill/>
        </a:ln>
      </c:spPr>
    </c:title>
    <c:autoTitleDeleted val="0"/>
    <c:plotArea>
      <c:layout/>
      <c:barChart>
        <c:barDir val="bar"/>
        <c:grouping val="clustered"/>
        <c:varyColors val="0"/>
        <c:ser>
          <c:idx val="0"/>
          <c:order val="0"/>
          <c:spPr>
            <a:solidFill>
              <a:srgbClr val="4F81BD"/>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Überblick!$A$38:$A$45</c:f>
              <c:strCache>
                <c:ptCount val="8"/>
                <c:pt idx="0">
                  <c:v>1 Unterricht (Kontaktzeit)</c:v>
                </c:pt>
                <c:pt idx="1">
                  <c:v>2 Unterrichtsnahe Aufgaben</c:v>
                </c:pt>
                <c:pt idx="2">
                  <c:v>3 Pädagogisch-konzeptionelle Aufgaben</c:v>
                </c:pt>
                <c:pt idx="3">
                  <c:v>4 Organisation &amp; Planung</c:v>
                </c:pt>
                <c:pt idx="4">
                  <c:v>5 Administration &amp; Verwaltung</c:v>
                </c:pt>
                <c:pt idx="5">
                  <c:v>6 Kommunikation &amp; Gremienarbeit</c:v>
                </c:pt>
                <c:pt idx="6">
                  <c:v>7 Teamführung &amp; Personalentwicklung</c:v>
                </c:pt>
                <c:pt idx="7">
                  <c:v>8 Fortbildung &amp; Professionalisierung</c:v>
                </c:pt>
              </c:strCache>
            </c:strRef>
          </c:cat>
          <c:val>
            <c:numRef>
              <c:f>Überblick!$B$38:$B$45</c:f>
              <c:numCache>
                <c:formatCode>#,##0.0</c:formatCode>
                <c:ptCount val="8"/>
                <c:pt idx="0">
                  <c:v>715</c:v>
                </c:pt>
                <c:pt idx="1">
                  <c:v>515</c:v>
                </c:pt>
                <c:pt idx="2">
                  <c:v>92</c:v>
                </c:pt>
                <c:pt idx="3">
                  <c:v>152</c:v>
                </c:pt>
                <c:pt idx="4">
                  <c:v>282</c:v>
                </c:pt>
                <c:pt idx="5">
                  <c:v>127</c:v>
                </c:pt>
                <c:pt idx="6">
                  <c:v>70</c:v>
                </c:pt>
                <c:pt idx="7">
                  <c:v>25</c:v>
                </c:pt>
              </c:numCache>
            </c:numRef>
          </c:val>
          <c:extLst>
            <c:ext xmlns:c16="http://schemas.microsoft.com/office/drawing/2014/chart" uri="{C3380CC4-5D6E-409C-BE32-E72D297353CC}">
              <c16:uniqueId val="{00000000-20F7-B24D-9281-7854DE47ABD2}"/>
            </c:ext>
          </c:extLst>
        </c:ser>
        <c:dLbls>
          <c:showLegendKey val="0"/>
          <c:showVal val="0"/>
          <c:showCatName val="0"/>
          <c:showSerName val="0"/>
          <c:showPercent val="0"/>
          <c:showBubbleSize val="0"/>
        </c:dLbls>
        <c:gapWidth val="150"/>
        <c:axId val="47039856"/>
        <c:axId val="3711952"/>
      </c:barChart>
      <c:catAx>
        <c:axId val="47039856"/>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3711952"/>
        <c:crosses val="autoZero"/>
        <c:auto val="1"/>
        <c:lblAlgn val="ctr"/>
        <c:lblOffset val="100"/>
        <c:noMultiLvlLbl val="0"/>
      </c:catAx>
      <c:valAx>
        <c:axId val="3711952"/>
        <c:scaling>
          <c:orientation val="minMax"/>
          <c:min val="0"/>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lang="de-DE" sz="1000" b="1" strike="noStrike" spc="-1">
                    <a:solidFill>
                      <a:srgbClr val="000000"/>
                    </a:solidFill>
                    <a:latin typeface="Calibri"/>
                  </a:rPr>
                  <a:t>Stunden</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47039856"/>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Wochenarbeitszeit im Vergleich</a:t>
            </a:r>
          </a:p>
        </c:rich>
      </c:tx>
      <c:overlay val="0"/>
      <c:spPr>
        <a:noFill/>
        <a:ln w="0">
          <a:noFill/>
        </a:ln>
      </c:spPr>
    </c:title>
    <c:autoTitleDeleted val="0"/>
    <c:plotArea>
      <c:layout/>
      <c:barChart>
        <c:barDir val="bar"/>
        <c:grouping val="clustered"/>
        <c:varyColors val="0"/>
        <c:ser>
          <c:idx val="0"/>
          <c:order val="0"/>
          <c:spPr>
            <a:solidFill>
              <a:srgbClr val="4F81BD"/>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Überblick!$A$50:$A$55</c:f>
              <c:strCache>
                <c:ptCount val="6"/>
                <c:pt idx="0">
                  <c:v>Deine erfasste Wochenarbeitszeit</c:v>
                </c:pt>
                <c:pt idx="1">
                  <c:v>Deine Sollzeit, verteilt auf die Schulwochen</c:v>
                </c:pt>
                <c:pt idx="2">
                  <c:v>Studien: Sek I, Mittelwert (unteres Ende)</c:v>
                </c:pt>
                <c:pt idx="3">
                  <c:v>Studien: Gymnasium/Gesamtschule, Mittelwert (unteres Ende)</c:v>
                </c:pt>
                <c:pt idx="4">
                  <c:v>Studien: Gymnasium/Gesamtschule, Mittelwert (oberes Ende)</c:v>
                </c:pt>
                <c:pt idx="5">
                  <c:v>Obergrenze der EU-Arbeitszeitrichtlinie</c:v>
                </c:pt>
              </c:strCache>
            </c:strRef>
          </c:cat>
          <c:val>
            <c:numRef>
              <c:f>Überblick!$B$50:$B$55</c:f>
              <c:numCache>
                <c:formatCode>#,##0.0</c:formatCode>
                <c:ptCount val="6"/>
                <c:pt idx="0">
                  <c:v>49.45</c:v>
                </c:pt>
                <c:pt idx="1">
                  <c:v>46.125</c:v>
                </c:pt>
                <c:pt idx="2">
                  <c:v>45</c:v>
                </c:pt>
                <c:pt idx="3">
                  <c:v>46.5</c:v>
                </c:pt>
                <c:pt idx="4">
                  <c:v>48.5</c:v>
                </c:pt>
                <c:pt idx="5">
                  <c:v>48</c:v>
                </c:pt>
              </c:numCache>
            </c:numRef>
          </c:val>
          <c:extLst>
            <c:ext xmlns:c16="http://schemas.microsoft.com/office/drawing/2014/chart" uri="{C3380CC4-5D6E-409C-BE32-E72D297353CC}">
              <c16:uniqueId val="{00000000-030C-4943-97FC-8726342D63CB}"/>
            </c:ext>
          </c:extLst>
        </c:ser>
        <c:dLbls>
          <c:showLegendKey val="0"/>
          <c:showVal val="0"/>
          <c:showCatName val="0"/>
          <c:showSerName val="0"/>
          <c:showPercent val="0"/>
          <c:showBubbleSize val="0"/>
        </c:dLbls>
        <c:gapWidth val="150"/>
        <c:axId val="2147288"/>
        <c:axId val="97688031"/>
      </c:barChart>
      <c:catAx>
        <c:axId val="2147288"/>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7688031"/>
        <c:crosses val="autoZero"/>
        <c:auto val="1"/>
        <c:lblAlgn val="ctr"/>
        <c:lblOffset val="100"/>
        <c:noMultiLvlLbl val="0"/>
      </c:catAx>
      <c:valAx>
        <c:axId val="97688031"/>
        <c:scaling>
          <c:orientation val="minMax"/>
          <c:min val="0"/>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lang="de-DE" sz="1000" b="1" strike="noStrike" spc="-1">
                    <a:solidFill>
                      <a:srgbClr val="000000"/>
                    </a:solidFill>
                    <a:latin typeface="Calibri"/>
                  </a:rPr>
                  <a:t>Stunden pro Woche</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2147288"/>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Deep Work und Shallow Work</a:t>
            </a:r>
          </a:p>
        </c:rich>
      </c:tx>
      <c:overlay val="0"/>
      <c:spPr>
        <a:noFill/>
        <a:ln w="0">
          <a:noFill/>
        </a:ln>
      </c:spPr>
    </c:title>
    <c:autoTitleDeleted val="0"/>
    <c:plotArea>
      <c:layout/>
      <c:pieChart>
        <c:varyColors val="1"/>
        <c:ser>
          <c:idx val="0"/>
          <c:order val="0"/>
          <c:spPr>
            <a:solidFill>
              <a:srgbClr val="4F81BD"/>
            </a:solidFill>
            <a:ln w="0">
              <a:noFill/>
            </a:ln>
          </c:spPr>
          <c:dPt>
            <c:idx val="0"/>
            <c:bubble3D val="0"/>
            <c:extLst>
              <c:ext xmlns:c16="http://schemas.microsoft.com/office/drawing/2014/chart" uri="{C3380CC4-5D6E-409C-BE32-E72D297353CC}">
                <c16:uniqueId val="{00000001-A84E-FF45-9B4E-51F8A7E829A8}"/>
              </c:ext>
            </c:extLst>
          </c:dPt>
          <c:dPt>
            <c:idx val="1"/>
            <c:bubble3D val="0"/>
            <c:spPr>
              <a:solidFill>
                <a:srgbClr val="C0504D"/>
              </a:solidFill>
              <a:ln w="0">
                <a:noFill/>
              </a:ln>
            </c:spPr>
            <c:extLst>
              <c:ext xmlns:c16="http://schemas.microsoft.com/office/drawing/2014/chart" uri="{C3380CC4-5D6E-409C-BE32-E72D297353CC}">
                <c16:uniqueId val="{00000003-A84E-FF45-9B4E-51F8A7E829A8}"/>
              </c:ext>
            </c:extLst>
          </c:dPt>
          <c:dLbls>
            <c:dLbl>
              <c:idx val="0"/>
              <c:spPr/>
              <c:txPr>
                <a:bodyPr wrap="none"/>
                <a:lstStyle/>
                <a:p>
                  <a:pPr>
                    <a:defRPr sz="1000" b="0" strike="noStrike" spc="-1">
                      <a:latin typeface="Arial"/>
                    </a:defRPr>
                  </a:pPr>
                  <a:endParaRPr lang="de-DE"/>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A84E-FF45-9B4E-51F8A7E829A8}"/>
                </c:ext>
              </c:extLst>
            </c:dLbl>
            <c:dLbl>
              <c:idx val="1"/>
              <c:spPr/>
              <c:txPr>
                <a:bodyPr wrap="none"/>
                <a:lstStyle/>
                <a:p>
                  <a:pPr>
                    <a:defRPr sz="1000" b="0" strike="noStrike" spc="-1">
                      <a:latin typeface="Arial"/>
                    </a:defRPr>
                  </a:pPr>
                  <a:endParaRPr lang="de-DE"/>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A84E-FF45-9B4E-51F8A7E829A8}"/>
                </c:ext>
              </c:extLst>
            </c:dLbl>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1"/>
            <c:extLst>
              <c:ext xmlns:c15="http://schemas.microsoft.com/office/drawing/2012/chart" uri="{CE6537A1-D6FC-4f65-9D91-7224C49458BB}"/>
            </c:extLst>
          </c:dLbls>
          <c:cat>
            <c:strRef>
              <c:f>Überblick!$A$20:$A$21</c:f>
              <c:strCache>
                <c:ptCount val="2"/>
                <c:pt idx="0">
                  <c:v>Deep Work</c:v>
                </c:pt>
                <c:pt idx="1">
                  <c:v>Shallow Work</c:v>
                </c:pt>
              </c:strCache>
            </c:strRef>
          </c:cat>
          <c:val>
            <c:numRef>
              <c:f>Überblick!$B$20:$B$21</c:f>
              <c:numCache>
                <c:formatCode>#,##0.0</c:formatCode>
                <c:ptCount val="2"/>
                <c:pt idx="0">
                  <c:v>1471</c:v>
                </c:pt>
                <c:pt idx="1">
                  <c:v>507</c:v>
                </c:pt>
              </c:numCache>
            </c:numRef>
          </c:val>
          <c:extLst>
            <c:ext xmlns:c16="http://schemas.microsoft.com/office/drawing/2014/chart" uri="{C3380CC4-5D6E-409C-BE32-E72D297353CC}">
              <c16:uniqueId val="{00000004-A84E-FF45-9B4E-51F8A7E829A8}"/>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5</xdr:row>
      <xdr:rowOff>0</xdr:rowOff>
    </xdr:from>
    <xdr:to>
      <xdr:col>14</xdr:col>
      <xdr:colOff>4680</xdr:colOff>
      <xdr:row>19</xdr:row>
      <xdr:rowOff>61200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22</xdr:row>
      <xdr:rowOff>97200</xdr:rowOff>
    </xdr:from>
    <xdr:to>
      <xdr:col>14</xdr:col>
      <xdr:colOff>4680</xdr:colOff>
      <xdr:row>38</xdr:row>
      <xdr:rowOff>32760</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0</xdr:colOff>
      <xdr:row>40</xdr:row>
      <xdr:rowOff>96840</xdr:rowOff>
    </xdr:from>
    <xdr:to>
      <xdr:col>14</xdr:col>
      <xdr:colOff>4680</xdr:colOff>
      <xdr:row>59</xdr:row>
      <xdr:rowOff>38880</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xdr:col>
      <xdr:colOff>0</xdr:colOff>
      <xdr:row>61</xdr:row>
      <xdr:rowOff>97200</xdr:rowOff>
    </xdr:from>
    <xdr:to>
      <xdr:col>14</xdr:col>
      <xdr:colOff>4680</xdr:colOff>
      <xdr:row>78</xdr:row>
      <xdr:rowOff>98280</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xdr:col>
      <xdr:colOff>0</xdr:colOff>
      <xdr:row>80</xdr:row>
      <xdr:rowOff>97200</xdr:rowOff>
    </xdr:from>
    <xdr:to>
      <xdr:col>14</xdr:col>
      <xdr:colOff>4680</xdr:colOff>
      <xdr:row>96</xdr:row>
      <xdr:rowOff>108720</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showGridLines="0" topLeftCell="A10" zoomScaleNormal="100" workbookViewId="0">
      <selection sqref="A1:F1"/>
    </sheetView>
  </sheetViews>
  <sheetFormatPr baseColWidth="10" defaultColWidth="8.6640625" defaultRowHeight="15" x14ac:dyDescent="0.2"/>
  <cols>
    <col min="1" max="1" width="4" customWidth="1"/>
    <col min="2" max="2" width="110" customWidth="1"/>
  </cols>
  <sheetData>
    <row r="1" spans="1:6" ht="24" customHeight="1" x14ac:dyDescent="0.2">
      <c r="A1" s="41" t="s">
        <v>0</v>
      </c>
      <c r="B1" s="41"/>
      <c r="C1" s="41"/>
      <c r="D1" s="41"/>
      <c r="E1" s="41"/>
      <c r="F1" s="41"/>
    </row>
    <row r="4" spans="1:6" x14ac:dyDescent="0.2">
      <c r="A4" s="35" t="s">
        <v>1</v>
      </c>
      <c r="B4" s="35"/>
    </row>
    <row r="5" spans="1:6" ht="60" customHeight="1" x14ac:dyDescent="0.2">
      <c r="B5" s="1" t="s">
        <v>2</v>
      </c>
    </row>
    <row r="6" spans="1:6" ht="30" customHeight="1" x14ac:dyDescent="0.2">
      <c r="B6" s="1" t="s">
        <v>3</v>
      </c>
    </row>
    <row r="8" spans="1:6" x14ac:dyDescent="0.2">
      <c r="A8" s="35" t="s">
        <v>4</v>
      </c>
      <c r="B8" s="35"/>
    </row>
    <row r="9" spans="1:6" ht="45" customHeight="1" x14ac:dyDescent="0.2">
      <c r="B9" s="4" t="s">
        <v>5</v>
      </c>
    </row>
    <row r="11" spans="1:6" ht="45" customHeight="1" x14ac:dyDescent="0.2">
      <c r="B11" s="4" t="s">
        <v>6</v>
      </c>
    </row>
    <row r="13" spans="1:6" ht="45" customHeight="1" x14ac:dyDescent="0.2">
      <c r="B13" s="4" t="s">
        <v>7</v>
      </c>
    </row>
    <row r="16" spans="1:6" x14ac:dyDescent="0.2">
      <c r="A16" s="35" t="s">
        <v>8</v>
      </c>
      <c r="B16" s="35"/>
    </row>
    <row r="17" spans="1:2" ht="15" customHeight="1" x14ac:dyDescent="0.2">
      <c r="A17" s="5" t="s">
        <v>9</v>
      </c>
      <c r="B17" s="1" t="s">
        <v>10</v>
      </c>
    </row>
    <row r="18" spans="1:2" ht="15" customHeight="1" x14ac:dyDescent="0.2">
      <c r="A18" s="5" t="s">
        <v>9</v>
      </c>
      <c r="B18" s="1" t="s">
        <v>11</v>
      </c>
    </row>
    <row r="19" spans="1:2" ht="15" customHeight="1" x14ac:dyDescent="0.2">
      <c r="A19" s="5" t="s">
        <v>9</v>
      </c>
      <c r="B19" s="1" t="s">
        <v>12</v>
      </c>
    </row>
    <row r="20" spans="1:2" ht="15" customHeight="1" x14ac:dyDescent="0.2">
      <c r="A20" s="5" t="s">
        <v>9</v>
      </c>
      <c r="B20" s="1" t="s">
        <v>13</v>
      </c>
    </row>
    <row r="21" spans="1:2" ht="15" customHeight="1" x14ac:dyDescent="0.2">
      <c r="A21" s="5" t="s">
        <v>9</v>
      </c>
      <c r="B21" s="1" t="s">
        <v>14</v>
      </c>
    </row>
    <row r="22" spans="1:2" ht="15" customHeight="1" x14ac:dyDescent="0.2">
      <c r="A22" s="5" t="s">
        <v>9</v>
      </c>
      <c r="B22" s="1" t="s">
        <v>15</v>
      </c>
    </row>
    <row r="24" spans="1:2" x14ac:dyDescent="0.2">
      <c r="A24" s="35" t="s">
        <v>16</v>
      </c>
      <c r="B24" s="35"/>
    </row>
    <row r="25" spans="1:2" x14ac:dyDescent="0.2">
      <c r="A25" s="6" t="s">
        <v>17</v>
      </c>
      <c r="B25" s="1" t="s">
        <v>18</v>
      </c>
    </row>
    <row r="26" spans="1:2" x14ac:dyDescent="0.2">
      <c r="A26" s="7" t="s">
        <v>17</v>
      </c>
      <c r="B26" s="1" t="s">
        <v>19</v>
      </c>
    </row>
    <row r="27" spans="1:2" x14ac:dyDescent="0.2">
      <c r="A27" s="8" t="s">
        <v>17</v>
      </c>
      <c r="B27" s="1" t="s">
        <v>20</v>
      </c>
    </row>
    <row r="28" spans="1:2" ht="45" customHeight="1" x14ac:dyDescent="0.2">
      <c r="B28" s="1" t="s">
        <v>21</v>
      </c>
    </row>
    <row r="30" spans="1:2" x14ac:dyDescent="0.2">
      <c r="A30" s="35" t="s">
        <v>22</v>
      </c>
      <c r="B30" s="35"/>
    </row>
    <row r="31" spans="1:2" ht="45" customHeight="1" x14ac:dyDescent="0.2">
      <c r="B31" s="1" t="s">
        <v>23</v>
      </c>
    </row>
    <row r="33" spans="1:2" x14ac:dyDescent="0.2">
      <c r="A33" s="35" t="s">
        <v>24</v>
      </c>
      <c r="B33" s="35"/>
    </row>
    <row r="34" spans="1:2" ht="45" customHeight="1" x14ac:dyDescent="0.2">
      <c r="B34" s="1" t="s">
        <v>25</v>
      </c>
    </row>
    <row r="36" spans="1:2" x14ac:dyDescent="0.2">
      <c r="B36" s="9" t="s">
        <v>26</v>
      </c>
    </row>
  </sheetData>
  <sheetProtection sheet="1" formatCells="0" formatColumns="0" formatRows="0" sort="0" autoFilter="0"/>
  <mergeCells count="7">
    <mergeCell ref="A30:B30"/>
    <mergeCell ref="A33:B33"/>
    <mergeCell ref="A1:F1"/>
    <mergeCell ref="A4:B4"/>
    <mergeCell ref="A8:B8"/>
    <mergeCell ref="A16:B16"/>
    <mergeCell ref="A24:B24"/>
  </mergeCells>
  <pageMargins left="0.75" right="0.75"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5"/>
  <sheetViews>
    <sheetView showGridLines="0" zoomScaleNormal="100" workbookViewId="0">
      <selection sqref="A1:D1"/>
    </sheetView>
  </sheetViews>
  <sheetFormatPr baseColWidth="10" defaultColWidth="8.6640625" defaultRowHeight="15" x14ac:dyDescent="0.2"/>
  <cols>
    <col min="1" max="1" width="52" customWidth="1"/>
    <col min="2" max="2" width="14" customWidth="1"/>
    <col min="3" max="3" width="72" customWidth="1"/>
    <col min="4" max="4" width="3" customWidth="1"/>
  </cols>
  <sheetData>
    <row r="1" spans="1:4" ht="24" customHeight="1" x14ac:dyDescent="0.2">
      <c r="A1" s="41" t="s">
        <v>27</v>
      </c>
      <c r="B1" s="41"/>
      <c r="C1" s="41"/>
      <c r="D1" s="41"/>
    </row>
    <row r="2" spans="1:4" x14ac:dyDescent="0.2">
      <c r="A2" s="9" t="s">
        <v>28</v>
      </c>
    </row>
    <row r="3" spans="1:4" x14ac:dyDescent="0.2">
      <c r="A3" s="1" t="s">
        <v>29</v>
      </c>
      <c r="B3" s="10" t="s">
        <v>30</v>
      </c>
    </row>
    <row r="4" spans="1:4" x14ac:dyDescent="0.2">
      <c r="A4" s="1" t="s">
        <v>31</v>
      </c>
      <c r="B4" s="10" t="s">
        <v>32</v>
      </c>
    </row>
    <row r="5" spans="1:4" x14ac:dyDescent="0.2">
      <c r="A5" s="1" t="s">
        <v>33</v>
      </c>
      <c r="B5" s="10" t="s">
        <v>34</v>
      </c>
    </row>
    <row r="6" spans="1:4" x14ac:dyDescent="0.2">
      <c r="A6" s="1" t="s">
        <v>35</v>
      </c>
      <c r="B6" s="10" t="s">
        <v>36</v>
      </c>
    </row>
    <row r="8" spans="1:4" ht="18" customHeight="1" x14ac:dyDescent="0.2">
      <c r="A8" s="37" t="s">
        <v>37</v>
      </c>
      <c r="B8" s="37"/>
      <c r="C8" s="37"/>
      <c r="D8" s="37"/>
    </row>
    <row r="9" spans="1:4" x14ac:dyDescent="0.2">
      <c r="A9" s="1" t="s">
        <v>38</v>
      </c>
      <c r="B9" s="11">
        <v>41</v>
      </c>
      <c r="C9" s="2" t="s">
        <v>39</v>
      </c>
    </row>
    <row r="10" spans="1:4" x14ac:dyDescent="0.2">
      <c r="A10" s="1" t="s">
        <v>40</v>
      </c>
      <c r="B10" s="11">
        <v>6</v>
      </c>
      <c r="C10" s="2" t="s">
        <v>41</v>
      </c>
    </row>
    <row r="11" spans="1:4" x14ac:dyDescent="0.2">
      <c r="A11" s="1" t="s">
        <v>42</v>
      </c>
      <c r="B11" s="11">
        <v>1</v>
      </c>
      <c r="C11" s="2" t="s">
        <v>43</v>
      </c>
    </row>
    <row r="12" spans="1:4" x14ac:dyDescent="0.2">
      <c r="A12" s="1" t="s">
        <v>44</v>
      </c>
      <c r="B12" s="12">
        <f>52-B10-B11</f>
        <v>45</v>
      </c>
      <c r="C12" s="2" t="s">
        <v>45</v>
      </c>
    </row>
    <row r="13" spans="1:4" x14ac:dyDescent="0.2">
      <c r="A13" s="1" t="s">
        <v>46</v>
      </c>
      <c r="B13" s="13">
        <f>B9*B12</f>
        <v>1845</v>
      </c>
      <c r="C13" s="2" t="s">
        <v>47</v>
      </c>
    </row>
    <row r="15" spans="1:4" ht="18" customHeight="1" x14ac:dyDescent="0.2">
      <c r="A15" s="37" t="s">
        <v>48</v>
      </c>
      <c r="B15" s="37"/>
      <c r="C15" s="37"/>
      <c r="D15" s="37"/>
    </row>
    <row r="16" spans="1:4" x14ac:dyDescent="0.2">
      <c r="A16" s="1" t="s">
        <v>49</v>
      </c>
      <c r="B16" s="11">
        <v>25</v>
      </c>
      <c r="C16" s="2" t="s">
        <v>50</v>
      </c>
    </row>
    <row r="17" spans="1:4" x14ac:dyDescent="0.2">
      <c r="A17" s="1" t="s">
        <v>51</v>
      </c>
      <c r="B17" s="11">
        <v>25</v>
      </c>
      <c r="C17" s="2" t="s">
        <v>52</v>
      </c>
    </row>
    <row r="18" spans="1:4" x14ac:dyDescent="0.2">
      <c r="A18" s="1" t="s">
        <v>53</v>
      </c>
      <c r="B18" s="14">
        <f>IFERROR(B17/B16,"")</f>
        <v>1</v>
      </c>
    </row>
    <row r="19" spans="1:4" x14ac:dyDescent="0.2">
      <c r="A19" s="1" t="s">
        <v>54</v>
      </c>
      <c r="B19" s="13">
        <f>B13*B18</f>
        <v>1845</v>
      </c>
    </row>
    <row r="20" spans="1:4" x14ac:dyDescent="0.2">
      <c r="A20" s="1" t="s">
        <v>55</v>
      </c>
      <c r="B20" s="15">
        <v>0.2</v>
      </c>
      <c r="C20" s="2" t="s">
        <v>56</v>
      </c>
    </row>
    <row r="21" spans="1:4" x14ac:dyDescent="0.2">
      <c r="A21" s="1" t="s">
        <v>57</v>
      </c>
      <c r="B21" s="12">
        <f>B19*(1-B20)</f>
        <v>1476</v>
      </c>
    </row>
    <row r="23" spans="1:4" ht="18" customHeight="1" x14ac:dyDescent="0.2">
      <c r="A23" s="37" t="s">
        <v>58</v>
      </c>
      <c r="B23" s="37"/>
      <c r="C23" s="37"/>
      <c r="D23" s="37"/>
    </row>
    <row r="24" spans="1:4" x14ac:dyDescent="0.2">
      <c r="A24" s="1" t="s">
        <v>59</v>
      </c>
      <c r="B24" s="11">
        <v>40</v>
      </c>
      <c r="C24" s="2" t="s">
        <v>60</v>
      </c>
    </row>
    <row r="25" spans="1:4" x14ac:dyDescent="0.2">
      <c r="A25" s="1" t="s">
        <v>61</v>
      </c>
      <c r="B25" s="12">
        <f>B12-B24</f>
        <v>5</v>
      </c>
      <c r="C25" s="2" t="s">
        <v>62</v>
      </c>
    </row>
    <row r="26" spans="1:4" ht="26" x14ac:dyDescent="0.2">
      <c r="A26" s="1" t="s">
        <v>63</v>
      </c>
      <c r="B26" s="12">
        <f>IFERROR(B19/B24,"")</f>
        <v>46.125</v>
      </c>
      <c r="C26" s="2" t="s">
        <v>64</v>
      </c>
    </row>
    <row r="27" spans="1:4" ht="26" x14ac:dyDescent="0.2">
      <c r="A27" s="1" t="s">
        <v>65</v>
      </c>
      <c r="B27" s="16">
        <f>IFERROR(B13/B24/B16,"")</f>
        <v>1.845</v>
      </c>
      <c r="C27" s="2" t="s">
        <v>66</v>
      </c>
    </row>
    <row r="29" spans="1:4" ht="18" customHeight="1" x14ac:dyDescent="0.2">
      <c r="A29" s="37" t="s">
        <v>67</v>
      </c>
      <c r="B29" s="37"/>
      <c r="C29" s="37"/>
      <c r="D29" s="37"/>
    </row>
    <row r="30" spans="1:4" ht="26" x14ac:dyDescent="0.2">
      <c r="A30" s="1" t="s">
        <v>68</v>
      </c>
      <c r="B30" s="10" t="s">
        <v>69</v>
      </c>
      <c r="C30" s="2" t="s">
        <v>70</v>
      </c>
    </row>
    <row r="31" spans="1:4" x14ac:dyDescent="0.2">
      <c r="A31" s="1" t="s">
        <v>71</v>
      </c>
      <c r="B31" s="10" t="s">
        <v>72</v>
      </c>
    </row>
    <row r="32" spans="1:4" x14ac:dyDescent="0.2">
      <c r="A32" s="1" t="s">
        <v>73</v>
      </c>
      <c r="B32" s="11">
        <v>2</v>
      </c>
    </row>
    <row r="33" spans="1:3" ht="26" x14ac:dyDescent="0.2">
      <c r="A33" s="1" t="s">
        <v>74</v>
      </c>
      <c r="B33" s="13">
        <f>IFERROR(B32/B16*B13,"")</f>
        <v>147.6</v>
      </c>
      <c r="C33" s="2" t="s">
        <v>75</v>
      </c>
    </row>
    <row r="34" spans="1:3" x14ac:dyDescent="0.2">
      <c r="A34" s="1" t="s">
        <v>76</v>
      </c>
      <c r="B34" s="12">
        <f>IFERROR(B13/B16,"")</f>
        <v>73.8</v>
      </c>
    </row>
    <row r="35" spans="1:3" x14ac:dyDescent="0.2">
      <c r="A35" s="1" t="s">
        <v>77</v>
      </c>
      <c r="B35" s="12">
        <f>B17-B32</f>
        <v>23</v>
      </c>
    </row>
  </sheetData>
  <sheetProtection sheet="1" formatCells="0" formatColumns="0" formatRows="0" sort="0" autoFilter="0"/>
  <mergeCells count="5">
    <mergeCell ref="A1:D1"/>
    <mergeCell ref="A8:D8"/>
    <mergeCell ref="A15:D15"/>
    <mergeCell ref="A23:D23"/>
    <mergeCell ref="A29:D29"/>
  </mergeCells>
  <pageMargins left="0.75" right="0.75" top="1" bottom="1" header="0.511811023622047" footer="0.511811023622047"/>
  <pageSetup fitToHeight="0" orientation="landscape" horizontalDpi="300" verticalDpi="300"/>
  <legacyDrawing r:id="rId1"/>
  <extLst>
    <ext xmlns:x14="http://schemas.microsoft.com/office/spreadsheetml/2009/9/main" uri="{CCE6A557-97BC-4b89-ADB6-D9C93CAAB3DF}">
      <x14:dataValidations xmlns:xm="http://schemas.microsoft.com/office/excel/2006/main" count="2">
        <x14:dataValidation type="list" allowBlank="1" xr:uid="{00000000-0002-0000-0100-000000000000}">
          <x14:formula1>
            <xm:f>Referenz!$P$4:$P$5</xm:f>
          </x14:formula1>
          <x14:formula2>
            <xm:f>0</xm:f>
          </x14:formula2>
          <xm:sqref>B30</xm:sqref>
        </x14:dataValidation>
        <x14:dataValidation type="list" allowBlank="1" xr:uid="{00000000-0002-0000-0100-000001000000}">
          <x14:formula1>
            <xm:f>Referenz!$R$4:$R$10</xm:f>
          </x14:formula1>
          <x14:formula2>
            <xm:f>0</xm:f>
          </x14:formula2>
          <xm:sqref>B16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66"/>
  <sheetViews>
    <sheetView showGridLines="0" zoomScaleNormal="100" workbookViewId="0">
      <pane ySplit="16" topLeftCell="A17" activePane="bottomLeft" state="frozen"/>
      <selection pane="bottomLeft" activeCell="A15" sqref="A15:G15"/>
    </sheetView>
  </sheetViews>
  <sheetFormatPr baseColWidth="10" defaultColWidth="8.6640625" defaultRowHeight="15" x14ac:dyDescent="0.2"/>
  <cols>
    <col min="1" max="1" width="10" customWidth="1"/>
    <col min="2" max="2" width="14" customWidth="1"/>
    <col min="3" max="3" width="34" customWidth="1"/>
    <col min="4" max="4" width="46" customWidth="1"/>
    <col min="5" max="5" width="14" customWidth="1"/>
    <col min="6" max="6" width="16" customWidth="1"/>
    <col min="7" max="7" width="22" customWidth="1"/>
  </cols>
  <sheetData>
    <row r="1" spans="1:8" ht="24" customHeight="1" x14ac:dyDescent="0.2">
      <c r="A1" s="41" t="s">
        <v>78</v>
      </c>
      <c r="B1" s="41"/>
      <c r="C1" s="41"/>
      <c r="D1" s="41"/>
      <c r="E1" s="41"/>
      <c r="F1" s="41"/>
      <c r="G1" s="41"/>
    </row>
    <row r="2" spans="1:8" ht="21.75" customHeight="1" x14ac:dyDescent="0.2">
      <c r="A2" s="38" t="s">
        <v>79</v>
      </c>
      <c r="B2" s="38"/>
      <c r="C2" s="38"/>
      <c r="D2" s="38"/>
      <c r="E2" s="38"/>
      <c r="F2" s="38"/>
      <c r="G2" s="38"/>
    </row>
    <row r="3" spans="1:8" ht="21.75" customHeight="1" x14ac:dyDescent="0.2">
      <c r="A3" s="38" t="s">
        <v>80</v>
      </c>
      <c r="B3" s="38"/>
      <c r="C3" s="38"/>
      <c r="D3" s="38"/>
      <c r="E3" s="38"/>
      <c r="F3" s="38"/>
      <c r="G3" s="38"/>
    </row>
    <row r="5" spans="1:8" ht="18" customHeight="1" x14ac:dyDescent="0.2">
      <c r="A5" s="37" t="s">
        <v>81</v>
      </c>
      <c r="B5" s="37"/>
      <c r="C5" s="37"/>
      <c r="D5" s="37"/>
      <c r="E5" s="37"/>
      <c r="F5" s="37"/>
      <c r="G5" s="37"/>
    </row>
    <row r="6" spans="1:8" x14ac:dyDescent="0.2">
      <c r="A6" s="42" t="s">
        <v>82</v>
      </c>
      <c r="B6" s="42" t="s">
        <v>83</v>
      </c>
      <c r="C6" s="42" t="s">
        <v>84</v>
      </c>
      <c r="D6" s="42" t="s">
        <v>85</v>
      </c>
    </row>
    <row r="7" spans="1:8" x14ac:dyDescent="0.2">
      <c r="A7" s="5">
        <v>1</v>
      </c>
      <c r="B7" s="17">
        <f>SUMIFS($E$17:$E$166,$A$17:$A$166,$A7)</f>
        <v>2.0104166666666674</v>
      </c>
      <c r="C7" s="12">
        <f>B7*24</f>
        <v>48.250000000000014</v>
      </c>
    </row>
    <row r="8" spans="1:8" x14ac:dyDescent="0.2">
      <c r="A8" s="5">
        <v>2</v>
      </c>
      <c r="B8" s="17">
        <f>SUMIFS($E$17:$E$166,$A$17:$A$166,$A8)</f>
        <v>2.260416666666667</v>
      </c>
      <c r="C8" s="12">
        <f>B8*24</f>
        <v>54.250000000000007</v>
      </c>
    </row>
    <row r="9" spans="1:8" x14ac:dyDescent="0.2">
      <c r="A9" s="5">
        <v>3</v>
      </c>
      <c r="B9" s="17">
        <f>SUMIFS($E$17:$E$166,$A$17:$A$166,$A9)</f>
        <v>1.8854166666666676</v>
      </c>
      <c r="C9" s="12">
        <f>B9*24</f>
        <v>45.250000000000021</v>
      </c>
    </row>
    <row r="10" spans="1:8" x14ac:dyDescent="0.2">
      <c r="A10" s="5">
        <v>4</v>
      </c>
      <c r="B10" s="17">
        <f>SUMIFS($E$17:$E$166,$A$17:$A$166,$A10)</f>
        <v>2.2812500000000013</v>
      </c>
      <c r="C10" s="12">
        <f>B10*24</f>
        <v>54.750000000000028</v>
      </c>
    </row>
    <row r="11" spans="1:8" ht="42" x14ac:dyDescent="0.2">
      <c r="A11" s="1" t="s">
        <v>86</v>
      </c>
      <c r="B11" s="18">
        <f>IFERROR(SUM(B7:B10)/COUNTIF(B7:B10,"&gt;0"),"")</f>
        <v>2.1093750000000009</v>
      </c>
      <c r="C11" s="13">
        <f>IFERROR(B11*24,"")</f>
        <v>50.625000000000021</v>
      </c>
      <c r="D11" s="9" t="s">
        <v>87</v>
      </c>
    </row>
    <row r="12" spans="1:8" ht="56" x14ac:dyDescent="0.2">
      <c r="A12" s="1" t="s">
        <v>88</v>
      </c>
      <c r="C12" s="13">
        <f>IFERROR(C11*Stammdaten!B24,"")</f>
        <v>2025.0000000000009</v>
      </c>
      <c r="D12" s="2" t="s">
        <v>89</v>
      </c>
    </row>
    <row r="15" spans="1:8" ht="30" customHeight="1" x14ac:dyDescent="0.2">
      <c r="A15" s="43" t="s">
        <v>82</v>
      </c>
      <c r="B15" s="43" t="s">
        <v>90</v>
      </c>
      <c r="C15" s="43" t="s">
        <v>91</v>
      </c>
      <c r="D15" s="43" t="s">
        <v>92</v>
      </c>
      <c r="E15" s="43" t="s">
        <v>93</v>
      </c>
      <c r="F15" s="43" t="s">
        <v>94</v>
      </c>
      <c r="G15" s="43" t="s">
        <v>95</v>
      </c>
    </row>
    <row r="16" spans="1:8" x14ac:dyDescent="0.2">
      <c r="A16" s="19">
        <v>1</v>
      </c>
      <c r="B16" s="20">
        <v>45922</v>
      </c>
      <c r="C16" s="19" t="s">
        <v>96</v>
      </c>
      <c r="D16" s="19" t="s">
        <v>97</v>
      </c>
      <c r="E16" s="21">
        <v>0.104166666666667</v>
      </c>
      <c r="F16" s="19" t="s">
        <v>98</v>
      </c>
      <c r="G16" s="19" t="s">
        <v>99</v>
      </c>
      <c r="H16" s="22" t="s">
        <v>100</v>
      </c>
    </row>
    <row r="17" spans="1:7" x14ac:dyDescent="0.2">
      <c r="A17" s="10">
        <v>1</v>
      </c>
      <c r="B17" s="23">
        <v>45922</v>
      </c>
      <c r="C17" s="10" t="s">
        <v>101</v>
      </c>
      <c r="D17" s="24" t="s">
        <v>102</v>
      </c>
      <c r="E17" s="25">
        <v>0.15625</v>
      </c>
      <c r="F17" s="10" t="s">
        <v>98</v>
      </c>
      <c r="G17" s="10" t="s">
        <v>99</v>
      </c>
    </row>
    <row r="18" spans="1:7" x14ac:dyDescent="0.2">
      <c r="A18" s="10">
        <v>1</v>
      </c>
      <c r="B18" s="23">
        <v>45922</v>
      </c>
      <c r="C18" s="10" t="s">
        <v>96</v>
      </c>
      <c r="D18" s="24" t="s">
        <v>103</v>
      </c>
      <c r="E18" s="25">
        <v>7.2916666666666699E-2</v>
      </c>
      <c r="F18" s="10" t="s">
        <v>98</v>
      </c>
      <c r="G18" s="10" t="s">
        <v>99</v>
      </c>
    </row>
    <row r="19" spans="1:7" x14ac:dyDescent="0.2">
      <c r="A19" s="10">
        <v>1</v>
      </c>
      <c r="B19" s="23">
        <v>45922</v>
      </c>
      <c r="C19" s="10" t="s">
        <v>104</v>
      </c>
      <c r="D19" s="24" t="s">
        <v>105</v>
      </c>
      <c r="E19" s="25">
        <v>2.0833333333333301E-2</v>
      </c>
      <c r="F19" s="10" t="s">
        <v>106</v>
      </c>
      <c r="G19" s="10" t="s">
        <v>107</v>
      </c>
    </row>
    <row r="20" spans="1:7" x14ac:dyDescent="0.2">
      <c r="A20" s="10">
        <v>1</v>
      </c>
      <c r="B20" s="23">
        <v>45922</v>
      </c>
      <c r="C20" s="10" t="s">
        <v>108</v>
      </c>
      <c r="D20" s="24" t="s">
        <v>109</v>
      </c>
      <c r="E20" s="25">
        <v>1.0416666666666701E-2</v>
      </c>
      <c r="F20" s="10" t="s">
        <v>106</v>
      </c>
      <c r="G20" s="10" t="s">
        <v>107</v>
      </c>
    </row>
    <row r="21" spans="1:7" x14ac:dyDescent="0.2">
      <c r="A21" s="10">
        <v>1</v>
      </c>
      <c r="B21" s="23">
        <v>45922</v>
      </c>
      <c r="C21" s="10" t="s">
        <v>104</v>
      </c>
      <c r="D21" s="24" t="s">
        <v>110</v>
      </c>
      <c r="E21" s="25">
        <v>2.0833333333333301E-2</v>
      </c>
      <c r="F21" s="10" t="s">
        <v>106</v>
      </c>
      <c r="G21" s="10" t="s">
        <v>107</v>
      </c>
    </row>
    <row r="22" spans="1:7" x14ac:dyDescent="0.2">
      <c r="A22" s="10">
        <v>1</v>
      </c>
      <c r="B22" s="23">
        <v>45922</v>
      </c>
      <c r="C22" s="10" t="s">
        <v>104</v>
      </c>
      <c r="D22" s="24" t="s">
        <v>111</v>
      </c>
      <c r="E22" s="25">
        <v>1.38888888888889E-2</v>
      </c>
      <c r="F22" s="10" t="s">
        <v>106</v>
      </c>
      <c r="G22" s="10" t="s">
        <v>107</v>
      </c>
    </row>
    <row r="23" spans="1:7" x14ac:dyDescent="0.2">
      <c r="A23" s="10">
        <v>1</v>
      </c>
      <c r="B23" s="23">
        <v>45923</v>
      </c>
      <c r="C23" s="10" t="s">
        <v>101</v>
      </c>
      <c r="D23" s="24" t="s">
        <v>102</v>
      </c>
      <c r="E23" s="25">
        <v>0.15625</v>
      </c>
      <c r="F23" s="10" t="s">
        <v>98</v>
      </c>
      <c r="G23" s="10" t="s">
        <v>99</v>
      </c>
    </row>
    <row r="24" spans="1:7" x14ac:dyDescent="0.2">
      <c r="A24" s="10">
        <v>1</v>
      </c>
      <c r="B24" s="23">
        <v>45923</v>
      </c>
      <c r="C24" s="10" t="s">
        <v>96</v>
      </c>
      <c r="D24" s="24" t="s">
        <v>97</v>
      </c>
      <c r="E24" s="25">
        <v>0.104166666666667</v>
      </c>
      <c r="F24" s="10" t="s">
        <v>98</v>
      </c>
      <c r="G24" s="10" t="s">
        <v>99</v>
      </c>
    </row>
    <row r="25" spans="1:7" x14ac:dyDescent="0.2">
      <c r="A25" s="10">
        <v>1</v>
      </c>
      <c r="B25" s="23">
        <v>45923</v>
      </c>
      <c r="C25" s="10" t="s">
        <v>96</v>
      </c>
      <c r="D25" s="24" t="s">
        <v>112</v>
      </c>
      <c r="E25" s="25">
        <v>5.2083333333333301E-2</v>
      </c>
      <c r="F25" s="10" t="s">
        <v>98</v>
      </c>
      <c r="G25" s="10" t="s">
        <v>99</v>
      </c>
    </row>
    <row r="26" spans="1:7" x14ac:dyDescent="0.2">
      <c r="A26" s="10">
        <v>1</v>
      </c>
      <c r="B26" s="23">
        <v>45923</v>
      </c>
      <c r="C26" s="10" t="s">
        <v>104</v>
      </c>
      <c r="D26" s="24" t="s">
        <v>113</v>
      </c>
      <c r="E26" s="25">
        <v>1.38888888888889E-2</v>
      </c>
      <c r="F26" s="10" t="s">
        <v>106</v>
      </c>
      <c r="G26" s="10" t="s">
        <v>107</v>
      </c>
    </row>
    <row r="27" spans="1:7" x14ac:dyDescent="0.2">
      <c r="A27" s="10">
        <v>1</v>
      </c>
      <c r="B27" s="23">
        <v>45923</v>
      </c>
      <c r="C27" s="10" t="s">
        <v>108</v>
      </c>
      <c r="D27" s="24" t="s">
        <v>109</v>
      </c>
      <c r="E27" s="25">
        <v>1.0416666666666701E-2</v>
      </c>
      <c r="F27" s="10" t="s">
        <v>106</v>
      </c>
      <c r="G27" s="10" t="s">
        <v>107</v>
      </c>
    </row>
    <row r="28" spans="1:7" x14ac:dyDescent="0.2">
      <c r="A28" s="10">
        <v>1</v>
      </c>
      <c r="B28" s="23">
        <v>45924</v>
      </c>
      <c r="C28" s="10" t="s">
        <v>101</v>
      </c>
      <c r="D28" s="24" t="s">
        <v>114</v>
      </c>
      <c r="E28" s="25">
        <v>0.125</v>
      </c>
      <c r="F28" s="10" t="s">
        <v>98</v>
      </c>
      <c r="G28" s="10" t="s">
        <v>99</v>
      </c>
    </row>
    <row r="29" spans="1:7" x14ac:dyDescent="0.2">
      <c r="A29" s="10">
        <v>1</v>
      </c>
      <c r="B29" s="23">
        <v>45924</v>
      </c>
      <c r="C29" s="10" t="s">
        <v>115</v>
      </c>
      <c r="D29" s="24" t="s">
        <v>116</v>
      </c>
      <c r="E29" s="25">
        <v>2.0833333333333301E-2</v>
      </c>
      <c r="F29" s="10" t="s">
        <v>106</v>
      </c>
      <c r="G29" s="10" t="s">
        <v>107</v>
      </c>
    </row>
    <row r="30" spans="1:7" x14ac:dyDescent="0.2">
      <c r="A30" s="10">
        <v>1</v>
      </c>
      <c r="B30" s="23">
        <v>45924</v>
      </c>
      <c r="C30" s="10" t="s">
        <v>104</v>
      </c>
      <c r="D30" s="24" t="s">
        <v>117</v>
      </c>
      <c r="E30" s="25">
        <v>3.125E-2</v>
      </c>
      <c r="F30" s="10" t="s">
        <v>106</v>
      </c>
      <c r="G30" s="10" t="s">
        <v>107</v>
      </c>
    </row>
    <row r="31" spans="1:7" x14ac:dyDescent="0.2">
      <c r="A31" s="10">
        <v>1</v>
      </c>
      <c r="B31" s="23">
        <v>45924</v>
      </c>
      <c r="C31" s="10" t="s">
        <v>96</v>
      </c>
      <c r="D31" s="24" t="s">
        <v>118</v>
      </c>
      <c r="E31" s="25">
        <v>6.25E-2</v>
      </c>
      <c r="F31" s="10" t="s">
        <v>98</v>
      </c>
      <c r="G31" s="10" t="s">
        <v>99</v>
      </c>
    </row>
    <row r="32" spans="1:7" x14ac:dyDescent="0.2">
      <c r="A32" s="10">
        <v>1</v>
      </c>
      <c r="B32" s="23">
        <v>45924</v>
      </c>
      <c r="C32" s="10" t="s">
        <v>104</v>
      </c>
      <c r="D32" s="24" t="s">
        <v>119</v>
      </c>
      <c r="E32" s="25">
        <v>1.38888888888889E-2</v>
      </c>
      <c r="F32" s="10" t="s">
        <v>106</v>
      </c>
      <c r="G32" s="10" t="s">
        <v>107</v>
      </c>
    </row>
    <row r="33" spans="1:7" x14ac:dyDescent="0.2">
      <c r="A33" s="10">
        <v>1</v>
      </c>
      <c r="B33" s="23">
        <v>45924</v>
      </c>
      <c r="C33" s="10" t="s">
        <v>115</v>
      </c>
      <c r="D33" s="24" t="s">
        <v>120</v>
      </c>
      <c r="E33" s="25">
        <v>6.25E-2</v>
      </c>
      <c r="F33" s="10" t="s">
        <v>98</v>
      </c>
      <c r="G33" s="10" t="s">
        <v>107</v>
      </c>
    </row>
    <row r="34" spans="1:7" x14ac:dyDescent="0.2">
      <c r="A34" s="10">
        <v>1</v>
      </c>
      <c r="B34" s="23">
        <v>45925</v>
      </c>
      <c r="C34" s="10" t="s">
        <v>101</v>
      </c>
      <c r="D34" s="24" t="s">
        <v>102</v>
      </c>
      <c r="E34" s="25">
        <v>0.15625</v>
      </c>
      <c r="F34" s="10" t="s">
        <v>98</v>
      </c>
      <c r="G34" s="10" t="s">
        <v>99</v>
      </c>
    </row>
    <row r="35" spans="1:7" x14ac:dyDescent="0.2">
      <c r="A35" s="10">
        <v>1</v>
      </c>
      <c r="B35" s="23">
        <v>45925</v>
      </c>
      <c r="C35" s="10" t="s">
        <v>96</v>
      </c>
      <c r="D35" s="24" t="s">
        <v>121</v>
      </c>
      <c r="E35" s="25">
        <v>5.2083333333333301E-2</v>
      </c>
      <c r="F35" s="10" t="s">
        <v>98</v>
      </c>
      <c r="G35" s="10" t="s">
        <v>99</v>
      </c>
    </row>
    <row r="36" spans="1:7" x14ac:dyDescent="0.2">
      <c r="A36" s="10">
        <v>1</v>
      </c>
      <c r="B36" s="23">
        <v>45925</v>
      </c>
      <c r="C36" s="10" t="s">
        <v>115</v>
      </c>
      <c r="D36" s="24" t="s">
        <v>122</v>
      </c>
      <c r="E36" s="25">
        <v>2.7777777777777801E-2</v>
      </c>
      <c r="F36" s="10" t="s">
        <v>98</v>
      </c>
      <c r="G36" s="10" t="s">
        <v>99</v>
      </c>
    </row>
    <row r="37" spans="1:7" x14ac:dyDescent="0.2">
      <c r="A37" s="10">
        <v>1</v>
      </c>
      <c r="B37" s="23">
        <v>45925</v>
      </c>
      <c r="C37" s="10" t="s">
        <v>115</v>
      </c>
      <c r="D37" s="24" t="s">
        <v>123</v>
      </c>
      <c r="E37" s="25">
        <v>6.25E-2</v>
      </c>
      <c r="F37" s="10" t="s">
        <v>106</v>
      </c>
      <c r="G37" s="10" t="s">
        <v>107</v>
      </c>
    </row>
    <row r="38" spans="1:7" x14ac:dyDescent="0.2">
      <c r="A38" s="10">
        <v>1</v>
      </c>
      <c r="B38" s="23">
        <v>45925</v>
      </c>
      <c r="C38" s="10" t="s">
        <v>104</v>
      </c>
      <c r="D38" s="24" t="s">
        <v>124</v>
      </c>
      <c r="E38" s="25">
        <v>1.38888888888889E-2</v>
      </c>
      <c r="F38" s="10" t="s">
        <v>106</v>
      </c>
      <c r="G38" s="10" t="s">
        <v>107</v>
      </c>
    </row>
    <row r="39" spans="1:7" x14ac:dyDescent="0.2">
      <c r="A39" s="10">
        <v>1</v>
      </c>
      <c r="B39" s="23">
        <v>45925</v>
      </c>
      <c r="C39" s="10" t="s">
        <v>108</v>
      </c>
      <c r="D39" s="24" t="s">
        <v>125</v>
      </c>
      <c r="E39" s="25">
        <v>6.25E-2</v>
      </c>
      <c r="F39" s="10" t="s">
        <v>106</v>
      </c>
      <c r="G39" s="10" t="s">
        <v>107</v>
      </c>
    </row>
    <row r="40" spans="1:7" x14ac:dyDescent="0.2">
      <c r="A40" s="10">
        <v>1</v>
      </c>
      <c r="B40" s="23">
        <v>45926</v>
      </c>
      <c r="C40" s="10" t="s">
        <v>101</v>
      </c>
      <c r="D40" s="24" t="s">
        <v>114</v>
      </c>
      <c r="E40" s="25">
        <v>0.125</v>
      </c>
      <c r="F40" s="10" t="s">
        <v>98</v>
      </c>
      <c r="G40" s="10" t="s">
        <v>99</v>
      </c>
    </row>
    <row r="41" spans="1:7" x14ac:dyDescent="0.2">
      <c r="A41" s="10">
        <v>1</v>
      </c>
      <c r="B41" s="23">
        <v>45926</v>
      </c>
      <c r="C41" s="10" t="s">
        <v>96</v>
      </c>
      <c r="D41" s="24" t="s">
        <v>126</v>
      </c>
      <c r="E41" s="25">
        <v>5.2083333333333301E-2</v>
      </c>
      <c r="F41" s="10" t="s">
        <v>98</v>
      </c>
      <c r="G41" s="10" t="s">
        <v>99</v>
      </c>
    </row>
    <row r="42" spans="1:7" x14ac:dyDescent="0.2">
      <c r="A42" s="10">
        <v>1</v>
      </c>
      <c r="B42" s="23">
        <v>45926</v>
      </c>
      <c r="C42" s="10" t="s">
        <v>104</v>
      </c>
      <c r="D42" s="24" t="s">
        <v>127</v>
      </c>
      <c r="E42" s="25">
        <v>2.0833333333333301E-2</v>
      </c>
      <c r="F42" s="10" t="s">
        <v>106</v>
      </c>
      <c r="G42" s="10" t="s">
        <v>107</v>
      </c>
    </row>
    <row r="43" spans="1:7" x14ac:dyDescent="0.2">
      <c r="A43" s="10">
        <v>1</v>
      </c>
      <c r="B43" s="23">
        <v>45926</v>
      </c>
      <c r="C43" s="10" t="s">
        <v>128</v>
      </c>
      <c r="D43" s="24" t="s">
        <v>129</v>
      </c>
      <c r="E43" s="25">
        <v>3.125E-2</v>
      </c>
      <c r="F43" s="10" t="s">
        <v>98</v>
      </c>
      <c r="G43" s="10" t="s">
        <v>107</v>
      </c>
    </row>
    <row r="44" spans="1:7" x14ac:dyDescent="0.2">
      <c r="A44" s="10">
        <v>1</v>
      </c>
      <c r="B44" s="23">
        <v>45926</v>
      </c>
      <c r="C44" s="10" t="s">
        <v>104</v>
      </c>
      <c r="D44" s="24" t="s">
        <v>130</v>
      </c>
      <c r="E44" s="25">
        <v>1.0416666666666701E-2</v>
      </c>
      <c r="F44" s="10" t="s">
        <v>106</v>
      </c>
      <c r="G44" s="10" t="s">
        <v>107</v>
      </c>
    </row>
    <row r="45" spans="1:7" x14ac:dyDescent="0.2">
      <c r="A45" s="10">
        <v>1</v>
      </c>
      <c r="B45" s="23">
        <v>45926</v>
      </c>
      <c r="C45" s="10" t="s">
        <v>108</v>
      </c>
      <c r="D45" s="24" t="s">
        <v>109</v>
      </c>
      <c r="E45" s="25">
        <v>1.0416666666666701E-2</v>
      </c>
      <c r="F45" s="10" t="s">
        <v>106</v>
      </c>
      <c r="G45" s="10" t="s">
        <v>107</v>
      </c>
    </row>
    <row r="46" spans="1:7" x14ac:dyDescent="0.2">
      <c r="A46" s="10">
        <v>1</v>
      </c>
      <c r="B46" s="23">
        <v>45927</v>
      </c>
      <c r="C46" s="10" t="s">
        <v>96</v>
      </c>
      <c r="D46" s="24" t="s">
        <v>97</v>
      </c>
      <c r="E46" s="25">
        <v>0.16666666666666699</v>
      </c>
      <c r="F46" s="10" t="s">
        <v>98</v>
      </c>
      <c r="G46" s="10" t="s">
        <v>99</v>
      </c>
    </row>
    <row r="47" spans="1:7" x14ac:dyDescent="0.2">
      <c r="A47" s="10">
        <v>1</v>
      </c>
      <c r="B47" s="23">
        <v>45927</v>
      </c>
      <c r="C47" s="10" t="s">
        <v>96</v>
      </c>
      <c r="D47" s="24" t="s">
        <v>126</v>
      </c>
      <c r="E47" s="25">
        <v>6.25E-2</v>
      </c>
      <c r="F47" s="10" t="s">
        <v>98</v>
      </c>
      <c r="G47" s="10" t="s">
        <v>99</v>
      </c>
    </row>
    <row r="48" spans="1:7" x14ac:dyDescent="0.2">
      <c r="A48" s="10">
        <v>1</v>
      </c>
      <c r="B48" s="23">
        <v>45928</v>
      </c>
      <c r="C48" s="10" t="s">
        <v>96</v>
      </c>
      <c r="D48" s="24" t="s">
        <v>131</v>
      </c>
      <c r="E48" s="25">
        <v>0.104166666666667</v>
      </c>
      <c r="F48" s="10" t="s">
        <v>98</v>
      </c>
      <c r="G48" s="10" t="s">
        <v>99</v>
      </c>
    </row>
    <row r="49" spans="1:7" x14ac:dyDescent="0.2">
      <c r="A49" s="10">
        <v>1</v>
      </c>
      <c r="B49" s="23">
        <v>45928</v>
      </c>
      <c r="C49" s="10" t="s">
        <v>132</v>
      </c>
      <c r="D49" s="24" t="s">
        <v>133</v>
      </c>
      <c r="E49" s="25">
        <v>6.25E-2</v>
      </c>
      <c r="F49" s="10" t="s">
        <v>98</v>
      </c>
      <c r="G49" s="10" t="s">
        <v>107</v>
      </c>
    </row>
    <row r="50" spans="1:7" x14ac:dyDescent="0.2">
      <c r="A50" s="10">
        <v>1</v>
      </c>
      <c r="B50" s="23">
        <v>45928</v>
      </c>
      <c r="C50" s="10" t="s">
        <v>96</v>
      </c>
      <c r="D50" s="24" t="s">
        <v>134</v>
      </c>
      <c r="E50" s="25">
        <v>4.1666666666666699E-2</v>
      </c>
      <c r="F50" s="10" t="s">
        <v>98</v>
      </c>
      <c r="G50" s="10" t="s">
        <v>99</v>
      </c>
    </row>
    <row r="51" spans="1:7" x14ac:dyDescent="0.2">
      <c r="A51" s="10">
        <v>2</v>
      </c>
      <c r="B51" s="23">
        <v>45929</v>
      </c>
      <c r="C51" s="10" t="s">
        <v>101</v>
      </c>
      <c r="D51" s="24" t="s">
        <v>102</v>
      </c>
      <c r="E51" s="25">
        <v>0.15625</v>
      </c>
      <c r="F51" s="10" t="s">
        <v>98</v>
      </c>
      <c r="G51" s="10" t="s">
        <v>99</v>
      </c>
    </row>
    <row r="52" spans="1:7" x14ac:dyDescent="0.2">
      <c r="A52" s="10">
        <v>2</v>
      </c>
      <c r="B52" s="23">
        <v>45929</v>
      </c>
      <c r="C52" s="10" t="s">
        <v>96</v>
      </c>
      <c r="D52" s="24" t="s">
        <v>103</v>
      </c>
      <c r="E52" s="25">
        <v>7.2916666666666699E-2</v>
      </c>
      <c r="F52" s="10" t="s">
        <v>98</v>
      </c>
      <c r="G52" s="10" t="s">
        <v>99</v>
      </c>
    </row>
    <row r="53" spans="1:7" x14ac:dyDescent="0.2">
      <c r="A53" s="10">
        <v>2</v>
      </c>
      <c r="B53" s="23">
        <v>45929</v>
      </c>
      <c r="C53" s="10" t="s">
        <v>104</v>
      </c>
      <c r="D53" s="24" t="s">
        <v>105</v>
      </c>
      <c r="E53" s="25">
        <v>2.0833333333333301E-2</v>
      </c>
      <c r="F53" s="10" t="s">
        <v>106</v>
      </c>
      <c r="G53" s="10" t="s">
        <v>107</v>
      </c>
    </row>
    <row r="54" spans="1:7" x14ac:dyDescent="0.2">
      <c r="A54" s="10">
        <v>2</v>
      </c>
      <c r="B54" s="23">
        <v>45929</v>
      </c>
      <c r="C54" s="10" t="s">
        <v>108</v>
      </c>
      <c r="D54" s="24" t="s">
        <v>109</v>
      </c>
      <c r="E54" s="25">
        <v>1.0416666666666701E-2</v>
      </c>
      <c r="F54" s="10" t="s">
        <v>106</v>
      </c>
      <c r="G54" s="10" t="s">
        <v>107</v>
      </c>
    </row>
    <row r="55" spans="1:7" x14ac:dyDescent="0.2">
      <c r="A55" s="10">
        <v>2</v>
      </c>
      <c r="B55" s="23">
        <v>45929</v>
      </c>
      <c r="C55" s="10" t="s">
        <v>104</v>
      </c>
      <c r="D55" s="24" t="s">
        <v>110</v>
      </c>
      <c r="E55" s="25">
        <v>2.0833333333333301E-2</v>
      </c>
      <c r="F55" s="10" t="s">
        <v>106</v>
      </c>
      <c r="G55" s="10" t="s">
        <v>107</v>
      </c>
    </row>
    <row r="56" spans="1:7" x14ac:dyDescent="0.2">
      <c r="A56" s="10">
        <v>2</v>
      </c>
      <c r="B56" s="23">
        <v>45929</v>
      </c>
      <c r="C56" s="10" t="s">
        <v>104</v>
      </c>
      <c r="D56" s="24" t="s">
        <v>111</v>
      </c>
      <c r="E56" s="25">
        <v>1.38888888888889E-2</v>
      </c>
      <c r="F56" s="10" t="s">
        <v>106</v>
      </c>
      <c r="G56" s="10" t="s">
        <v>107</v>
      </c>
    </row>
    <row r="57" spans="1:7" x14ac:dyDescent="0.2">
      <c r="A57" s="10">
        <v>2</v>
      </c>
      <c r="B57" s="23">
        <v>45930</v>
      </c>
      <c r="C57" s="10" t="s">
        <v>101</v>
      </c>
      <c r="D57" s="24" t="s">
        <v>102</v>
      </c>
      <c r="E57" s="25">
        <v>0.15625</v>
      </c>
      <c r="F57" s="10" t="s">
        <v>98</v>
      </c>
      <c r="G57" s="10" t="s">
        <v>99</v>
      </c>
    </row>
    <row r="58" spans="1:7" x14ac:dyDescent="0.2">
      <c r="A58" s="10">
        <v>2</v>
      </c>
      <c r="B58" s="23">
        <v>45930</v>
      </c>
      <c r="C58" s="10" t="s">
        <v>96</v>
      </c>
      <c r="D58" s="24" t="s">
        <v>97</v>
      </c>
      <c r="E58" s="25">
        <v>0.104166666666667</v>
      </c>
      <c r="F58" s="10" t="s">
        <v>98</v>
      </c>
      <c r="G58" s="10" t="s">
        <v>99</v>
      </c>
    </row>
    <row r="59" spans="1:7" x14ac:dyDescent="0.2">
      <c r="A59" s="10">
        <v>2</v>
      </c>
      <c r="B59" s="23">
        <v>45930</v>
      </c>
      <c r="C59" s="10" t="s">
        <v>96</v>
      </c>
      <c r="D59" s="24" t="s">
        <v>112</v>
      </c>
      <c r="E59" s="25">
        <v>5.2083333333333301E-2</v>
      </c>
      <c r="F59" s="10" t="s">
        <v>98</v>
      </c>
      <c r="G59" s="10" t="s">
        <v>99</v>
      </c>
    </row>
    <row r="60" spans="1:7" x14ac:dyDescent="0.2">
      <c r="A60" s="10">
        <v>2</v>
      </c>
      <c r="B60" s="23">
        <v>45930</v>
      </c>
      <c r="C60" s="10" t="s">
        <v>104</v>
      </c>
      <c r="D60" s="24" t="s">
        <v>113</v>
      </c>
      <c r="E60" s="25">
        <v>1.38888888888889E-2</v>
      </c>
      <c r="F60" s="10" t="s">
        <v>106</v>
      </c>
      <c r="G60" s="10" t="s">
        <v>107</v>
      </c>
    </row>
    <row r="61" spans="1:7" x14ac:dyDescent="0.2">
      <c r="A61" s="10">
        <v>2</v>
      </c>
      <c r="B61" s="23">
        <v>45930</v>
      </c>
      <c r="C61" s="10" t="s">
        <v>108</v>
      </c>
      <c r="D61" s="24" t="s">
        <v>109</v>
      </c>
      <c r="E61" s="25">
        <v>1.0416666666666701E-2</v>
      </c>
      <c r="F61" s="10" t="s">
        <v>106</v>
      </c>
      <c r="G61" s="10" t="s">
        <v>107</v>
      </c>
    </row>
    <row r="62" spans="1:7" x14ac:dyDescent="0.2">
      <c r="A62" s="10">
        <v>2</v>
      </c>
      <c r="B62" s="23">
        <v>45930</v>
      </c>
      <c r="C62" s="10" t="s">
        <v>96</v>
      </c>
      <c r="D62" s="24" t="s">
        <v>135</v>
      </c>
      <c r="E62" s="25">
        <v>0.125</v>
      </c>
      <c r="F62" s="10" t="s">
        <v>98</v>
      </c>
      <c r="G62" s="10" t="s">
        <v>99</v>
      </c>
    </row>
    <row r="63" spans="1:7" x14ac:dyDescent="0.2">
      <c r="A63" s="10">
        <v>2</v>
      </c>
      <c r="B63" s="23">
        <v>45931</v>
      </c>
      <c r="C63" s="10" t="s">
        <v>101</v>
      </c>
      <c r="D63" s="24" t="s">
        <v>114</v>
      </c>
      <c r="E63" s="25">
        <v>0.125</v>
      </c>
      <c r="F63" s="10" t="s">
        <v>98</v>
      </c>
      <c r="G63" s="10" t="s">
        <v>99</v>
      </c>
    </row>
    <row r="64" spans="1:7" x14ac:dyDescent="0.2">
      <c r="A64" s="10">
        <v>2</v>
      </c>
      <c r="B64" s="23">
        <v>45931</v>
      </c>
      <c r="C64" s="10" t="s">
        <v>115</v>
      </c>
      <c r="D64" s="24" t="s">
        <v>116</v>
      </c>
      <c r="E64" s="25">
        <v>2.0833333333333301E-2</v>
      </c>
      <c r="F64" s="10" t="s">
        <v>106</v>
      </c>
      <c r="G64" s="10" t="s">
        <v>107</v>
      </c>
    </row>
    <row r="65" spans="1:7" x14ac:dyDescent="0.2">
      <c r="A65" s="10">
        <v>2</v>
      </c>
      <c r="B65" s="23">
        <v>45931</v>
      </c>
      <c r="C65" s="10" t="s">
        <v>104</v>
      </c>
      <c r="D65" s="24" t="s">
        <v>117</v>
      </c>
      <c r="E65" s="25">
        <v>3.125E-2</v>
      </c>
      <c r="F65" s="10" t="s">
        <v>106</v>
      </c>
      <c r="G65" s="10" t="s">
        <v>107</v>
      </c>
    </row>
    <row r="66" spans="1:7" x14ac:dyDescent="0.2">
      <c r="A66" s="10">
        <v>2</v>
      </c>
      <c r="B66" s="23">
        <v>45931</v>
      </c>
      <c r="C66" s="10" t="s">
        <v>96</v>
      </c>
      <c r="D66" s="24" t="s">
        <v>118</v>
      </c>
      <c r="E66" s="25">
        <v>6.25E-2</v>
      </c>
      <c r="F66" s="10" t="s">
        <v>98</v>
      </c>
      <c r="G66" s="10" t="s">
        <v>99</v>
      </c>
    </row>
    <row r="67" spans="1:7" x14ac:dyDescent="0.2">
      <c r="A67" s="10">
        <v>2</v>
      </c>
      <c r="B67" s="23">
        <v>45931</v>
      </c>
      <c r="C67" s="10" t="s">
        <v>104</v>
      </c>
      <c r="D67" s="24" t="s">
        <v>119</v>
      </c>
      <c r="E67" s="25">
        <v>1.38888888888889E-2</v>
      </c>
      <c r="F67" s="10" t="s">
        <v>106</v>
      </c>
      <c r="G67" s="10" t="s">
        <v>107</v>
      </c>
    </row>
    <row r="68" spans="1:7" x14ac:dyDescent="0.2">
      <c r="A68" s="10">
        <v>2</v>
      </c>
      <c r="B68" s="23">
        <v>45931</v>
      </c>
      <c r="C68" s="10" t="s">
        <v>115</v>
      </c>
      <c r="D68" s="24" t="s">
        <v>120</v>
      </c>
      <c r="E68" s="25">
        <v>6.25E-2</v>
      </c>
      <c r="F68" s="10" t="s">
        <v>98</v>
      </c>
      <c r="G68" s="10" t="s">
        <v>107</v>
      </c>
    </row>
    <row r="69" spans="1:7" x14ac:dyDescent="0.2">
      <c r="A69" s="10">
        <v>2</v>
      </c>
      <c r="B69" s="23">
        <v>45931</v>
      </c>
      <c r="C69" s="10" t="s">
        <v>132</v>
      </c>
      <c r="D69" s="24" t="s">
        <v>136</v>
      </c>
      <c r="E69" s="25">
        <v>8.3333333333333301E-2</v>
      </c>
      <c r="F69" s="10" t="s">
        <v>98</v>
      </c>
      <c r="G69" s="10" t="s">
        <v>107</v>
      </c>
    </row>
    <row r="70" spans="1:7" x14ac:dyDescent="0.2">
      <c r="A70" s="10">
        <v>2</v>
      </c>
      <c r="B70" s="23">
        <v>45932</v>
      </c>
      <c r="C70" s="10" t="s">
        <v>101</v>
      </c>
      <c r="D70" s="24" t="s">
        <v>102</v>
      </c>
      <c r="E70" s="25">
        <v>0.15625</v>
      </c>
      <c r="F70" s="10" t="s">
        <v>98</v>
      </c>
      <c r="G70" s="10" t="s">
        <v>99</v>
      </c>
    </row>
    <row r="71" spans="1:7" x14ac:dyDescent="0.2">
      <c r="A71" s="10">
        <v>2</v>
      </c>
      <c r="B71" s="23">
        <v>45932</v>
      </c>
      <c r="C71" s="10" t="s">
        <v>96</v>
      </c>
      <c r="D71" s="24" t="s">
        <v>121</v>
      </c>
      <c r="E71" s="25">
        <v>5.2083333333333301E-2</v>
      </c>
      <c r="F71" s="10" t="s">
        <v>98</v>
      </c>
      <c r="G71" s="10" t="s">
        <v>99</v>
      </c>
    </row>
    <row r="72" spans="1:7" x14ac:dyDescent="0.2">
      <c r="A72" s="10">
        <v>2</v>
      </c>
      <c r="B72" s="23">
        <v>45932</v>
      </c>
      <c r="C72" s="10" t="s">
        <v>115</v>
      </c>
      <c r="D72" s="24" t="s">
        <v>122</v>
      </c>
      <c r="E72" s="25">
        <v>2.7777777777777801E-2</v>
      </c>
      <c r="F72" s="10" t="s">
        <v>98</v>
      </c>
      <c r="G72" s="10" t="s">
        <v>99</v>
      </c>
    </row>
    <row r="73" spans="1:7" x14ac:dyDescent="0.2">
      <c r="A73" s="10">
        <v>2</v>
      </c>
      <c r="B73" s="23">
        <v>45932</v>
      </c>
      <c r="C73" s="10" t="s">
        <v>115</v>
      </c>
      <c r="D73" s="24" t="s">
        <v>123</v>
      </c>
      <c r="E73" s="25">
        <v>6.25E-2</v>
      </c>
      <c r="F73" s="10" t="s">
        <v>106</v>
      </c>
      <c r="G73" s="10" t="s">
        <v>107</v>
      </c>
    </row>
    <row r="74" spans="1:7" x14ac:dyDescent="0.2">
      <c r="A74" s="10">
        <v>2</v>
      </c>
      <c r="B74" s="23">
        <v>45932</v>
      </c>
      <c r="C74" s="10" t="s">
        <v>104</v>
      </c>
      <c r="D74" s="24" t="s">
        <v>124</v>
      </c>
      <c r="E74" s="25">
        <v>1.38888888888889E-2</v>
      </c>
      <c r="F74" s="10" t="s">
        <v>106</v>
      </c>
      <c r="G74" s="10" t="s">
        <v>107</v>
      </c>
    </row>
    <row r="75" spans="1:7" x14ac:dyDescent="0.2">
      <c r="A75" s="10">
        <v>2</v>
      </c>
      <c r="B75" s="23">
        <v>45933</v>
      </c>
      <c r="C75" s="10" t="s">
        <v>101</v>
      </c>
      <c r="D75" s="24" t="s">
        <v>114</v>
      </c>
      <c r="E75" s="25">
        <v>0.125</v>
      </c>
      <c r="F75" s="10" t="s">
        <v>98</v>
      </c>
      <c r="G75" s="10" t="s">
        <v>99</v>
      </c>
    </row>
    <row r="76" spans="1:7" x14ac:dyDescent="0.2">
      <c r="A76" s="10">
        <v>2</v>
      </c>
      <c r="B76" s="23">
        <v>45933</v>
      </c>
      <c r="C76" s="10" t="s">
        <v>96</v>
      </c>
      <c r="D76" s="24" t="s">
        <v>126</v>
      </c>
      <c r="E76" s="25">
        <v>5.2083333333333301E-2</v>
      </c>
      <c r="F76" s="10" t="s">
        <v>98</v>
      </c>
      <c r="G76" s="10" t="s">
        <v>99</v>
      </c>
    </row>
    <row r="77" spans="1:7" x14ac:dyDescent="0.2">
      <c r="A77" s="10">
        <v>2</v>
      </c>
      <c r="B77" s="23">
        <v>45933</v>
      </c>
      <c r="C77" s="10" t="s">
        <v>104</v>
      </c>
      <c r="D77" s="24" t="s">
        <v>127</v>
      </c>
      <c r="E77" s="25">
        <v>2.0833333333333301E-2</v>
      </c>
      <c r="F77" s="10" t="s">
        <v>106</v>
      </c>
      <c r="G77" s="10" t="s">
        <v>107</v>
      </c>
    </row>
    <row r="78" spans="1:7" x14ac:dyDescent="0.2">
      <c r="A78" s="10">
        <v>2</v>
      </c>
      <c r="B78" s="23">
        <v>45933</v>
      </c>
      <c r="C78" s="10" t="s">
        <v>128</v>
      </c>
      <c r="D78" s="24" t="s">
        <v>129</v>
      </c>
      <c r="E78" s="25">
        <v>3.125E-2</v>
      </c>
      <c r="F78" s="10" t="s">
        <v>98</v>
      </c>
      <c r="G78" s="10" t="s">
        <v>107</v>
      </c>
    </row>
    <row r="79" spans="1:7" x14ac:dyDescent="0.2">
      <c r="A79" s="10">
        <v>2</v>
      </c>
      <c r="B79" s="23">
        <v>45933</v>
      </c>
      <c r="C79" s="10" t="s">
        <v>104</v>
      </c>
      <c r="D79" s="24" t="s">
        <v>130</v>
      </c>
      <c r="E79" s="25">
        <v>1.0416666666666701E-2</v>
      </c>
      <c r="F79" s="10" t="s">
        <v>106</v>
      </c>
      <c r="G79" s="10" t="s">
        <v>107</v>
      </c>
    </row>
    <row r="80" spans="1:7" x14ac:dyDescent="0.2">
      <c r="A80" s="10">
        <v>2</v>
      </c>
      <c r="B80" s="23">
        <v>45933</v>
      </c>
      <c r="C80" s="10" t="s">
        <v>108</v>
      </c>
      <c r="D80" s="24" t="s">
        <v>109</v>
      </c>
      <c r="E80" s="25">
        <v>1.0416666666666701E-2</v>
      </c>
      <c r="F80" s="10" t="s">
        <v>106</v>
      </c>
      <c r="G80" s="10" t="s">
        <v>107</v>
      </c>
    </row>
    <row r="81" spans="1:7" x14ac:dyDescent="0.2">
      <c r="A81" s="10">
        <v>2</v>
      </c>
      <c r="B81" s="23">
        <v>45934</v>
      </c>
      <c r="C81" s="10" t="s">
        <v>96</v>
      </c>
      <c r="D81" s="24" t="s">
        <v>97</v>
      </c>
      <c r="E81" s="25">
        <v>0.16666666666666699</v>
      </c>
      <c r="F81" s="10" t="s">
        <v>98</v>
      </c>
      <c r="G81" s="10" t="s">
        <v>99</v>
      </c>
    </row>
    <row r="82" spans="1:7" x14ac:dyDescent="0.2">
      <c r="A82" s="10">
        <v>2</v>
      </c>
      <c r="B82" s="23">
        <v>45934</v>
      </c>
      <c r="C82" s="10" t="s">
        <v>96</v>
      </c>
      <c r="D82" s="24" t="s">
        <v>126</v>
      </c>
      <c r="E82" s="25">
        <v>6.25E-2</v>
      </c>
      <c r="F82" s="10" t="s">
        <v>98</v>
      </c>
      <c r="G82" s="10" t="s">
        <v>99</v>
      </c>
    </row>
    <row r="83" spans="1:7" x14ac:dyDescent="0.2">
      <c r="A83" s="10">
        <v>2</v>
      </c>
      <c r="B83" s="23">
        <v>45934</v>
      </c>
      <c r="C83" s="10" t="s">
        <v>96</v>
      </c>
      <c r="D83" s="24" t="s">
        <v>137</v>
      </c>
      <c r="E83" s="25">
        <v>0.14583333333333301</v>
      </c>
      <c r="F83" s="10" t="s">
        <v>98</v>
      </c>
      <c r="G83" s="10" t="s">
        <v>99</v>
      </c>
    </row>
    <row r="84" spans="1:7" x14ac:dyDescent="0.2">
      <c r="A84" s="10">
        <v>2</v>
      </c>
      <c r="B84" s="23">
        <v>45935</v>
      </c>
      <c r="C84" s="10" t="s">
        <v>96</v>
      </c>
      <c r="D84" s="24" t="s">
        <v>131</v>
      </c>
      <c r="E84" s="25">
        <v>0.104166666666667</v>
      </c>
      <c r="F84" s="10" t="s">
        <v>98</v>
      </c>
      <c r="G84" s="10" t="s">
        <v>99</v>
      </c>
    </row>
    <row r="85" spans="1:7" x14ac:dyDescent="0.2">
      <c r="A85" s="10">
        <v>2</v>
      </c>
      <c r="B85" s="23">
        <v>45935</v>
      </c>
      <c r="C85" s="10" t="s">
        <v>132</v>
      </c>
      <c r="D85" s="24" t="s">
        <v>133</v>
      </c>
      <c r="E85" s="25">
        <v>6.25E-2</v>
      </c>
      <c r="F85" s="10" t="s">
        <v>98</v>
      </c>
      <c r="G85" s="10" t="s">
        <v>107</v>
      </c>
    </row>
    <row r="86" spans="1:7" x14ac:dyDescent="0.2">
      <c r="A86" s="10">
        <v>3</v>
      </c>
      <c r="B86" s="23">
        <v>45936</v>
      </c>
      <c r="C86" s="10" t="s">
        <v>101</v>
      </c>
      <c r="D86" s="24" t="s">
        <v>102</v>
      </c>
      <c r="E86" s="25">
        <v>0.15625</v>
      </c>
      <c r="F86" s="10" t="s">
        <v>98</v>
      </c>
      <c r="G86" s="10" t="s">
        <v>99</v>
      </c>
    </row>
    <row r="87" spans="1:7" x14ac:dyDescent="0.2">
      <c r="A87" s="10">
        <v>3</v>
      </c>
      <c r="B87" s="23">
        <v>45936</v>
      </c>
      <c r="C87" s="10" t="s">
        <v>96</v>
      </c>
      <c r="D87" s="24" t="s">
        <v>103</v>
      </c>
      <c r="E87" s="25">
        <v>7.2916666666666699E-2</v>
      </c>
      <c r="F87" s="10" t="s">
        <v>98</v>
      </c>
      <c r="G87" s="10" t="s">
        <v>99</v>
      </c>
    </row>
    <row r="88" spans="1:7" x14ac:dyDescent="0.2">
      <c r="A88" s="10">
        <v>3</v>
      </c>
      <c r="B88" s="23">
        <v>45936</v>
      </c>
      <c r="C88" s="10" t="s">
        <v>104</v>
      </c>
      <c r="D88" s="24" t="s">
        <v>105</v>
      </c>
      <c r="E88" s="25">
        <v>2.0833333333333301E-2</v>
      </c>
      <c r="F88" s="10" t="s">
        <v>106</v>
      </c>
      <c r="G88" s="10" t="s">
        <v>107</v>
      </c>
    </row>
    <row r="89" spans="1:7" x14ac:dyDescent="0.2">
      <c r="A89" s="10">
        <v>3</v>
      </c>
      <c r="B89" s="23">
        <v>45936</v>
      </c>
      <c r="C89" s="10" t="s">
        <v>108</v>
      </c>
      <c r="D89" s="24" t="s">
        <v>109</v>
      </c>
      <c r="E89" s="25">
        <v>1.0416666666666701E-2</v>
      </c>
      <c r="F89" s="10" t="s">
        <v>106</v>
      </c>
      <c r="G89" s="10" t="s">
        <v>107</v>
      </c>
    </row>
    <row r="90" spans="1:7" x14ac:dyDescent="0.2">
      <c r="A90" s="10">
        <v>3</v>
      </c>
      <c r="B90" s="23">
        <v>45936</v>
      </c>
      <c r="C90" s="10" t="s">
        <v>104</v>
      </c>
      <c r="D90" s="24" t="s">
        <v>110</v>
      </c>
      <c r="E90" s="25">
        <v>2.0833333333333301E-2</v>
      </c>
      <c r="F90" s="10" t="s">
        <v>106</v>
      </c>
      <c r="G90" s="10" t="s">
        <v>107</v>
      </c>
    </row>
    <row r="91" spans="1:7" x14ac:dyDescent="0.2">
      <c r="A91" s="10">
        <v>3</v>
      </c>
      <c r="B91" s="23">
        <v>45936</v>
      </c>
      <c r="C91" s="10" t="s">
        <v>104</v>
      </c>
      <c r="D91" s="24" t="s">
        <v>111</v>
      </c>
      <c r="E91" s="25">
        <v>1.38888888888889E-2</v>
      </c>
      <c r="F91" s="10" t="s">
        <v>106</v>
      </c>
      <c r="G91" s="10" t="s">
        <v>107</v>
      </c>
    </row>
    <row r="92" spans="1:7" x14ac:dyDescent="0.2">
      <c r="A92" s="10">
        <v>3</v>
      </c>
      <c r="B92" s="23">
        <v>45937</v>
      </c>
      <c r="C92" s="10" t="s">
        <v>101</v>
      </c>
      <c r="D92" s="24" t="s">
        <v>102</v>
      </c>
      <c r="E92" s="25">
        <v>0.15625</v>
      </c>
      <c r="F92" s="10" t="s">
        <v>98</v>
      </c>
      <c r="G92" s="10" t="s">
        <v>99</v>
      </c>
    </row>
    <row r="93" spans="1:7" x14ac:dyDescent="0.2">
      <c r="A93" s="10">
        <v>3</v>
      </c>
      <c r="B93" s="23">
        <v>45937</v>
      </c>
      <c r="C93" s="10" t="s">
        <v>96</v>
      </c>
      <c r="D93" s="24" t="s">
        <v>97</v>
      </c>
      <c r="E93" s="25">
        <v>0.104166666666667</v>
      </c>
      <c r="F93" s="10" t="s">
        <v>98</v>
      </c>
      <c r="G93" s="10" t="s">
        <v>99</v>
      </c>
    </row>
    <row r="94" spans="1:7" x14ac:dyDescent="0.2">
      <c r="A94" s="10">
        <v>3</v>
      </c>
      <c r="B94" s="23">
        <v>45937</v>
      </c>
      <c r="C94" s="10" t="s">
        <v>96</v>
      </c>
      <c r="D94" s="24" t="s">
        <v>112</v>
      </c>
      <c r="E94" s="25">
        <v>5.2083333333333301E-2</v>
      </c>
      <c r="F94" s="10" t="s">
        <v>98</v>
      </c>
      <c r="G94" s="10" t="s">
        <v>99</v>
      </c>
    </row>
    <row r="95" spans="1:7" x14ac:dyDescent="0.2">
      <c r="A95" s="10">
        <v>3</v>
      </c>
      <c r="B95" s="23">
        <v>45937</v>
      </c>
      <c r="C95" s="10" t="s">
        <v>104</v>
      </c>
      <c r="D95" s="24" t="s">
        <v>113</v>
      </c>
      <c r="E95" s="25">
        <v>1.38888888888889E-2</v>
      </c>
      <c r="F95" s="10" t="s">
        <v>106</v>
      </c>
      <c r="G95" s="10" t="s">
        <v>107</v>
      </c>
    </row>
    <row r="96" spans="1:7" x14ac:dyDescent="0.2">
      <c r="A96" s="10">
        <v>3</v>
      </c>
      <c r="B96" s="23">
        <v>45937</v>
      </c>
      <c r="C96" s="10" t="s">
        <v>108</v>
      </c>
      <c r="D96" s="24" t="s">
        <v>109</v>
      </c>
      <c r="E96" s="25">
        <v>1.0416666666666701E-2</v>
      </c>
      <c r="F96" s="10" t="s">
        <v>106</v>
      </c>
      <c r="G96" s="10" t="s">
        <v>107</v>
      </c>
    </row>
    <row r="97" spans="1:7" x14ac:dyDescent="0.2">
      <c r="A97" s="10">
        <v>3</v>
      </c>
      <c r="B97" s="23">
        <v>45938</v>
      </c>
      <c r="C97" s="10" t="s">
        <v>101</v>
      </c>
      <c r="D97" s="24" t="s">
        <v>114</v>
      </c>
      <c r="E97" s="25">
        <v>0.125</v>
      </c>
      <c r="F97" s="10" t="s">
        <v>98</v>
      </c>
      <c r="G97" s="10" t="s">
        <v>99</v>
      </c>
    </row>
    <row r="98" spans="1:7" x14ac:dyDescent="0.2">
      <c r="A98" s="10">
        <v>3</v>
      </c>
      <c r="B98" s="23">
        <v>45938</v>
      </c>
      <c r="C98" s="10" t="s">
        <v>115</v>
      </c>
      <c r="D98" s="24" t="s">
        <v>116</v>
      </c>
      <c r="E98" s="25">
        <v>2.0833333333333301E-2</v>
      </c>
      <c r="F98" s="10" t="s">
        <v>106</v>
      </c>
      <c r="G98" s="10" t="s">
        <v>107</v>
      </c>
    </row>
    <row r="99" spans="1:7" x14ac:dyDescent="0.2">
      <c r="A99" s="10">
        <v>3</v>
      </c>
      <c r="B99" s="23">
        <v>45938</v>
      </c>
      <c r="C99" s="10" t="s">
        <v>104</v>
      </c>
      <c r="D99" s="24" t="s">
        <v>117</v>
      </c>
      <c r="E99" s="25">
        <v>3.125E-2</v>
      </c>
      <c r="F99" s="10" t="s">
        <v>106</v>
      </c>
      <c r="G99" s="10" t="s">
        <v>107</v>
      </c>
    </row>
    <row r="100" spans="1:7" x14ac:dyDescent="0.2">
      <c r="A100" s="10">
        <v>3</v>
      </c>
      <c r="B100" s="23">
        <v>45938</v>
      </c>
      <c r="C100" s="10" t="s">
        <v>96</v>
      </c>
      <c r="D100" s="24" t="s">
        <v>118</v>
      </c>
      <c r="E100" s="25">
        <v>6.25E-2</v>
      </c>
      <c r="F100" s="10" t="s">
        <v>98</v>
      </c>
      <c r="G100" s="10" t="s">
        <v>99</v>
      </c>
    </row>
    <row r="101" spans="1:7" x14ac:dyDescent="0.2">
      <c r="A101" s="10">
        <v>3</v>
      </c>
      <c r="B101" s="23">
        <v>45938</v>
      </c>
      <c r="C101" s="10" t="s">
        <v>104</v>
      </c>
      <c r="D101" s="24" t="s">
        <v>119</v>
      </c>
      <c r="E101" s="25">
        <v>1.38888888888889E-2</v>
      </c>
      <c r="F101" s="10" t="s">
        <v>106</v>
      </c>
      <c r="G101" s="10" t="s">
        <v>107</v>
      </c>
    </row>
    <row r="102" spans="1:7" x14ac:dyDescent="0.2">
      <c r="A102" s="10">
        <v>3</v>
      </c>
      <c r="B102" s="23">
        <v>45938</v>
      </c>
      <c r="C102" s="10" t="s">
        <v>115</v>
      </c>
      <c r="D102" s="24" t="s">
        <v>120</v>
      </c>
      <c r="E102" s="25">
        <v>6.25E-2</v>
      </c>
      <c r="F102" s="10" t="s">
        <v>98</v>
      </c>
      <c r="G102" s="10" t="s">
        <v>107</v>
      </c>
    </row>
    <row r="103" spans="1:7" x14ac:dyDescent="0.2">
      <c r="A103" s="10">
        <v>3</v>
      </c>
      <c r="B103" s="23">
        <v>45939</v>
      </c>
      <c r="C103" s="10" t="s">
        <v>101</v>
      </c>
      <c r="D103" s="24" t="s">
        <v>102</v>
      </c>
      <c r="E103" s="25">
        <v>0.15625</v>
      </c>
      <c r="F103" s="10" t="s">
        <v>98</v>
      </c>
      <c r="G103" s="10" t="s">
        <v>99</v>
      </c>
    </row>
    <row r="104" spans="1:7" x14ac:dyDescent="0.2">
      <c r="A104" s="10">
        <v>3</v>
      </c>
      <c r="B104" s="23">
        <v>45939</v>
      </c>
      <c r="C104" s="10" t="s">
        <v>96</v>
      </c>
      <c r="D104" s="24" t="s">
        <v>121</v>
      </c>
      <c r="E104" s="25">
        <v>5.2083333333333301E-2</v>
      </c>
      <c r="F104" s="10" t="s">
        <v>98</v>
      </c>
      <c r="G104" s="10" t="s">
        <v>99</v>
      </c>
    </row>
    <row r="105" spans="1:7" x14ac:dyDescent="0.2">
      <c r="A105" s="10">
        <v>3</v>
      </c>
      <c r="B105" s="23">
        <v>45939</v>
      </c>
      <c r="C105" s="10" t="s">
        <v>115</v>
      </c>
      <c r="D105" s="24" t="s">
        <v>122</v>
      </c>
      <c r="E105" s="25">
        <v>2.7777777777777801E-2</v>
      </c>
      <c r="F105" s="10" t="s">
        <v>98</v>
      </c>
      <c r="G105" s="10" t="s">
        <v>99</v>
      </c>
    </row>
    <row r="106" spans="1:7" x14ac:dyDescent="0.2">
      <c r="A106" s="10">
        <v>3</v>
      </c>
      <c r="B106" s="23">
        <v>45939</v>
      </c>
      <c r="C106" s="10" t="s">
        <v>115</v>
      </c>
      <c r="D106" s="24" t="s">
        <v>123</v>
      </c>
      <c r="E106" s="25">
        <v>6.25E-2</v>
      </c>
      <c r="F106" s="10" t="s">
        <v>106</v>
      </c>
      <c r="G106" s="10" t="s">
        <v>107</v>
      </c>
    </row>
    <row r="107" spans="1:7" x14ac:dyDescent="0.2">
      <c r="A107" s="10">
        <v>3</v>
      </c>
      <c r="B107" s="23">
        <v>45939</v>
      </c>
      <c r="C107" s="10" t="s">
        <v>104</v>
      </c>
      <c r="D107" s="24" t="s">
        <v>124</v>
      </c>
      <c r="E107" s="25">
        <v>1.38888888888889E-2</v>
      </c>
      <c r="F107" s="10" t="s">
        <v>106</v>
      </c>
      <c r="G107" s="10" t="s">
        <v>107</v>
      </c>
    </row>
    <row r="108" spans="1:7" x14ac:dyDescent="0.2">
      <c r="A108" s="10">
        <v>3</v>
      </c>
      <c r="B108" s="23">
        <v>45939</v>
      </c>
      <c r="C108" s="10" t="s">
        <v>138</v>
      </c>
      <c r="D108" s="24" t="s">
        <v>139</v>
      </c>
      <c r="E108" s="25">
        <v>0.16666666666666699</v>
      </c>
      <c r="F108" s="10" t="s">
        <v>98</v>
      </c>
      <c r="G108" s="10" t="s">
        <v>107</v>
      </c>
    </row>
    <row r="109" spans="1:7" x14ac:dyDescent="0.2">
      <c r="A109" s="10">
        <v>3</v>
      </c>
      <c r="B109" s="23">
        <v>45940</v>
      </c>
      <c r="C109" s="10" t="s">
        <v>101</v>
      </c>
      <c r="D109" s="24" t="s">
        <v>114</v>
      </c>
      <c r="E109" s="25">
        <v>0.125</v>
      </c>
      <c r="F109" s="10" t="s">
        <v>98</v>
      </c>
      <c r="G109" s="10" t="s">
        <v>99</v>
      </c>
    </row>
    <row r="110" spans="1:7" x14ac:dyDescent="0.2">
      <c r="A110" s="10">
        <v>3</v>
      </c>
      <c r="B110" s="23">
        <v>45940</v>
      </c>
      <c r="C110" s="10" t="s">
        <v>96</v>
      </c>
      <c r="D110" s="24" t="s">
        <v>126</v>
      </c>
      <c r="E110" s="25">
        <v>5.2083333333333301E-2</v>
      </c>
      <c r="F110" s="10" t="s">
        <v>98</v>
      </c>
      <c r="G110" s="10" t="s">
        <v>99</v>
      </c>
    </row>
    <row r="111" spans="1:7" x14ac:dyDescent="0.2">
      <c r="A111" s="10">
        <v>3</v>
      </c>
      <c r="B111" s="23">
        <v>45940</v>
      </c>
      <c r="C111" s="10" t="s">
        <v>104</v>
      </c>
      <c r="D111" s="24" t="s">
        <v>127</v>
      </c>
      <c r="E111" s="25">
        <v>2.0833333333333301E-2</v>
      </c>
      <c r="F111" s="10" t="s">
        <v>106</v>
      </c>
      <c r="G111" s="10" t="s">
        <v>107</v>
      </c>
    </row>
    <row r="112" spans="1:7" x14ac:dyDescent="0.2">
      <c r="A112" s="10">
        <v>3</v>
      </c>
      <c r="B112" s="23">
        <v>45940</v>
      </c>
      <c r="C112" s="10" t="s">
        <v>128</v>
      </c>
      <c r="D112" s="24" t="s">
        <v>129</v>
      </c>
      <c r="E112" s="25">
        <v>3.125E-2</v>
      </c>
      <c r="F112" s="10" t="s">
        <v>98</v>
      </c>
      <c r="G112" s="10" t="s">
        <v>107</v>
      </c>
    </row>
    <row r="113" spans="1:7" x14ac:dyDescent="0.2">
      <c r="A113" s="10">
        <v>3</v>
      </c>
      <c r="B113" s="23">
        <v>45940</v>
      </c>
      <c r="C113" s="10" t="s">
        <v>104</v>
      </c>
      <c r="D113" s="24" t="s">
        <v>130</v>
      </c>
      <c r="E113" s="25">
        <v>1.0416666666666701E-2</v>
      </c>
      <c r="F113" s="10" t="s">
        <v>106</v>
      </c>
      <c r="G113" s="10" t="s">
        <v>107</v>
      </c>
    </row>
    <row r="114" spans="1:7" x14ac:dyDescent="0.2">
      <c r="A114" s="10">
        <v>3</v>
      </c>
      <c r="B114" s="23">
        <v>45940</v>
      </c>
      <c r="C114" s="10" t="s">
        <v>108</v>
      </c>
      <c r="D114" s="24" t="s">
        <v>109</v>
      </c>
      <c r="E114" s="25">
        <v>1.0416666666666701E-2</v>
      </c>
      <c r="F114" s="10" t="s">
        <v>106</v>
      </c>
      <c r="G114" s="10" t="s">
        <v>107</v>
      </c>
    </row>
    <row r="115" spans="1:7" x14ac:dyDescent="0.2">
      <c r="A115" s="10">
        <v>3</v>
      </c>
      <c r="B115" s="23">
        <v>45941</v>
      </c>
      <c r="C115" s="10" t="s">
        <v>96</v>
      </c>
      <c r="D115" s="24" t="s">
        <v>126</v>
      </c>
      <c r="E115" s="25">
        <v>6.25E-2</v>
      </c>
      <c r="F115" s="10" t="s">
        <v>98</v>
      </c>
      <c r="G115" s="10" t="s">
        <v>99</v>
      </c>
    </row>
    <row r="116" spans="1:7" x14ac:dyDescent="0.2">
      <c r="A116" s="10">
        <v>3</v>
      </c>
      <c r="B116" s="23">
        <v>45942</v>
      </c>
      <c r="C116" s="10" t="s">
        <v>96</v>
      </c>
      <c r="D116" s="24" t="s">
        <v>131</v>
      </c>
      <c r="E116" s="25">
        <v>0.104166666666667</v>
      </c>
      <c r="F116" s="10" t="s">
        <v>98</v>
      </c>
      <c r="G116" s="10" t="s">
        <v>99</v>
      </c>
    </row>
    <row r="117" spans="1:7" x14ac:dyDescent="0.2">
      <c r="A117" s="10">
        <v>3</v>
      </c>
      <c r="B117" s="23">
        <v>45942</v>
      </c>
      <c r="C117" s="10" t="s">
        <v>96</v>
      </c>
      <c r="D117" s="24" t="s">
        <v>134</v>
      </c>
      <c r="E117" s="25">
        <v>4.1666666666666699E-2</v>
      </c>
      <c r="F117" s="10" t="s">
        <v>98</v>
      </c>
      <c r="G117" s="10" t="s">
        <v>99</v>
      </c>
    </row>
    <row r="118" spans="1:7" x14ac:dyDescent="0.2">
      <c r="A118" s="10">
        <v>4</v>
      </c>
      <c r="B118" s="23">
        <v>45943</v>
      </c>
      <c r="C118" s="10" t="s">
        <v>101</v>
      </c>
      <c r="D118" s="24" t="s">
        <v>102</v>
      </c>
      <c r="E118" s="25">
        <v>0.15625</v>
      </c>
      <c r="F118" s="10" t="s">
        <v>98</v>
      </c>
      <c r="G118" s="10" t="s">
        <v>99</v>
      </c>
    </row>
    <row r="119" spans="1:7" x14ac:dyDescent="0.2">
      <c r="A119" s="10">
        <v>4</v>
      </c>
      <c r="B119" s="23">
        <v>45943</v>
      </c>
      <c r="C119" s="10" t="s">
        <v>96</v>
      </c>
      <c r="D119" s="24" t="s">
        <v>103</v>
      </c>
      <c r="E119" s="25">
        <v>7.2916666666666699E-2</v>
      </c>
      <c r="F119" s="10" t="s">
        <v>98</v>
      </c>
      <c r="G119" s="10" t="s">
        <v>99</v>
      </c>
    </row>
    <row r="120" spans="1:7" x14ac:dyDescent="0.2">
      <c r="A120" s="10">
        <v>4</v>
      </c>
      <c r="B120" s="23">
        <v>45943</v>
      </c>
      <c r="C120" s="10" t="s">
        <v>104</v>
      </c>
      <c r="D120" s="24" t="s">
        <v>105</v>
      </c>
      <c r="E120" s="25">
        <v>2.0833333333333301E-2</v>
      </c>
      <c r="F120" s="10" t="s">
        <v>106</v>
      </c>
      <c r="G120" s="10" t="s">
        <v>107</v>
      </c>
    </row>
    <row r="121" spans="1:7" x14ac:dyDescent="0.2">
      <c r="A121" s="10">
        <v>4</v>
      </c>
      <c r="B121" s="23">
        <v>45943</v>
      </c>
      <c r="C121" s="10" t="s">
        <v>108</v>
      </c>
      <c r="D121" s="24" t="s">
        <v>109</v>
      </c>
      <c r="E121" s="25">
        <v>1.0416666666666701E-2</v>
      </c>
      <c r="F121" s="10" t="s">
        <v>106</v>
      </c>
      <c r="G121" s="10" t="s">
        <v>107</v>
      </c>
    </row>
    <row r="122" spans="1:7" x14ac:dyDescent="0.2">
      <c r="A122" s="10">
        <v>4</v>
      </c>
      <c r="B122" s="23">
        <v>45943</v>
      </c>
      <c r="C122" s="10" t="s">
        <v>104</v>
      </c>
      <c r="D122" s="24" t="s">
        <v>110</v>
      </c>
      <c r="E122" s="25">
        <v>2.0833333333333301E-2</v>
      </c>
      <c r="F122" s="10" t="s">
        <v>106</v>
      </c>
      <c r="G122" s="10" t="s">
        <v>107</v>
      </c>
    </row>
    <row r="123" spans="1:7" x14ac:dyDescent="0.2">
      <c r="A123" s="10">
        <v>4</v>
      </c>
      <c r="B123" s="23">
        <v>45943</v>
      </c>
      <c r="C123" s="10" t="s">
        <v>104</v>
      </c>
      <c r="D123" s="24" t="s">
        <v>111</v>
      </c>
      <c r="E123" s="25">
        <v>1.38888888888889E-2</v>
      </c>
      <c r="F123" s="10" t="s">
        <v>106</v>
      </c>
      <c r="G123" s="10" t="s">
        <v>107</v>
      </c>
    </row>
    <row r="124" spans="1:7" x14ac:dyDescent="0.2">
      <c r="A124" s="10">
        <v>4</v>
      </c>
      <c r="B124" s="23">
        <v>45943</v>
      </c>
      <c r="C124" s="10" t="s">
        <v>115</v>
      </c>
      <c r="D124" s="24" t="s">
        <v>140</v>
      </c>
      <c r="E124" s="25">
        <v>6.25E-2</v>
      </c>
      <c r="F124" s="10" t="s">
        <v>106</v>
      </c>
      <c r="G124" s="10" t="s">
        <v>107</v>
      </c>
    </row>
    <row r="125" spans="1:7" x14ac:dyDescent="0.2">
      <c r="A125" s="10">
        <v>4</v>
      </c>
      <c r="B125" s="23">
        <v>45944</v>
      </c>
      <c r="C125" s="10" t="s">
        <v>101</v>
      </c>
      <c r="D125" s="24" t="s">
        <v>102</v>
      </c>
      <c r="E125" s="25">
        <v>0.15625</v>
      </c>
      <c r="F125" s="10" t="s">
        <v>98</v>
      </c>
      <c r="G125" s="10" t="s">
        <v>99</v>
      </c>
    </row>
    <row r="126" spans="1:7" x14ac:dyDescent="0.2">
      <c r="A126" s="10">
        <v>4</v>
      </c>
      <c r="B126" s="23">
        <v>45944</v>
      </c>
      <c r="C126" s="10" t="s">
        <v>96</v>
      </c>
      <c r="D126" s="24" t="s">
        <v>97</v>
      </c>
      <c r="E126" s="25">
        <v>0.104166666666667</v>
      </c>
      <c r="F126" s="10" t="s">
        <v>98</v>
      </c>
      <c r="G126" s="10" t="s">
        <v>99</v>
      </c>
    </row>
    <row r="127" spans="1:7" x14ac:dyDescent="0.2">
      <c r="A127" s="10">
        <v>4</v>
      </c>
      <c r="B127" s="23">
        <v>45944</v>
      </c>
      <c r="C127" s="10" t="s">
        <v>96</v>
      </c>
      <c r="D127" s="24" t="s">
        <v>112</v>
      </c>
      <c r="E127" s="25">
        <v>5.2083333333333301E-2</v>
      </c>
      <c r="F127" s="10" t="s">
        <v>98</v>
      </c>
      <c r="G127" s="10" t="s">
        <v>99</v>
      </c>
    </row>
    <row r="128" spans="1:7" x14ac:dyDescent="0.2">
      <c r="A128" s="10">
        <v>4</v>
      </c>
      <c r="B128" s="23">
        <v>45944</v>
      </c>
      <c r="C128" s="10" t="s">
        <v>104</v>
      </c>
      <c r="D128" s="24" t="s">
        <v>113</v>
      </c>
      <c r="E128" s="25">
        <v>1.38888888888889E-2</v>
      </c>
      <c r="F128" s="10" t="s">
        <v>106</v>
      </c>
      <c r="G128" s="10" t="s">
        <v>107</v>
      </c>
    </row>
    <row r="129" spans="1:7" x14ac:dyDescent="0.2">
      <c r="A129" s="10">
        <v>4</v>
      </c>
      <c r="B129" s="23">
        <v>45944</v>
      </c>
      <c r="C129" s="10" t="s">
        <v>108</v>
      </c>
      <c r="D129" s="24" t="s">
        <v>109</v>
      </c>
      <c r="E129" s="25">
        <v>1.0416666666666701E-2</v>
      </c>
      <c r="F129" s="10" t="s">
        <v>106</v>
      </c>
      <c r="G129" s="10" t="s">
        <v>107</v>
      </c>
    </row>
    <row r="130" spans="1:7" x14ac:dyDescent="0.2">
      <c r="A130" s="10">
        <v>4</v>
      </c>
      <c r="B130" s="23">
        <v>45945</v>
      </c>
      <c r="C130" s="10" t="s">
        <v>101</v>
      </c>
      <c r="D130" s="24" t="s">
        <v>114</v>
      </c>
      <c r="E130" s="25">
        <v>0.125</v>
      </c>
      <c r="F130" s="10" t="s">
        <v>98</v>
      </c>
      <c r="G130" s="10" t="s">
        <v>99</v>
      </c>
    </row>
    <row r="131" spans="1:7" x14ac:dyDescent="0.2">
      <c r="A131" s="10">
        <v>4</v>
      </c>
      <c r="B131" s="23">
        <v>45945</v>
      </c>
      <c r="C131" s="10" t="s">
        <v>115</v>
      </c>
      <c r="D131" s="24" t="s">
        <v>116</v>
      </c>
      <c r="E131" s="25">
        <v>2.0833333333333301E-2</v>
      </c>
      <c r="F131" s="10" t="s">
        <v>106</v>
      </c>
      <c r="G131" s="10" t="s">
        <v>107</v>
      </c>
    </row>
    <row r="132" spans="1:7" x14ac:dyDescent="0.2">
      <c r="A132" s="10">
        <v>4</v>
      </c>
      <c r="B132" s="23">
        <v>45945</v>
      </c>
      <c r="C132" s="10" t="s">
        <v>104</v>
      </c>
      <c r="D132" s="24" t="s">
        <v>117</v>
      </c>
      <c r="E132" s="25">
        <v>3.125E-2</v>
      </c>
      <c r="F132" s="10" t="s">
        <v>106</v>
      </c>
      <c r="G132" s="10" t="s">
        <v>107</v>
      </c>
    </row>
    <row r="133" spans="1:7" x14ac:dyDescent="0.2">
      <c r="A133" s="10">
        <v>4</v>
      </c>
      <c r="B133" s="23">
        <v>45945</v>
      </c>
      <c r="C133" s="10" t="s">
        <v>96</v>
      </c>
      <c r="D133" s="24" t="s">
        <v>118</v>
      </c>
      <c r="E133" s="25">
        <v>6.25E-2</v>
      </c>
      <c r="F133" s="10" t="s">
        <v>98</v>
      </c>
      <c r="G133" s="10" t="s">
        <v>99</v>
      </c>
    </row>
    <row r="134" spans="1:7" x14ac:dyDescent="0.2">
      <c r="A134" s="10">
        <v>4</v>
      </c>
      <c r="B134" s="23">
        <v>45945</v>
      </c>
      <c r="C134" s="10" t="s">
        <v>104</v>
      </c>
      <c r="D134" s="24" t="s">
        <v>119</v>
      </c>
      <c r="E134" s="25">
        <v>1.38888888888889E-2</v>
      </c>
      <c r="F134" s="10" t="s">
        <v>106</v>
      </c>
      <c r="G134" s="10" t="s">
        <v>107</v>
      </c>
    </row>
    <row r="135" spans="1:7" x14ac:dyDescent="0.2">
      <c r="A135" s="10">
        <v>4</v>
      </c>
      <c r="B135" s="23">
        <v>45945</v>
      </c>
      <c r="C135" s="10" t="s">
        <v>115</v>
      </c>
      <c r="D135" s="24" t="s">
        <v>120</v>
      </c>
      <c r="E135" s="25">
        <v>6.25E-2</v>
      </c>
      <c r="F135" s="10" t="s">
        <v>98</v>
      </c>
      <c r="G135" s="10" t="s">
        <v>107</v>
      </c>
    </row>
    <row r="136" spans="1:7" x14ac:dyDescent="0.2">
      <c r="A136" s="10">
        <v>4</v>
      </c>
      <c r="B136" s="23">
        <v>45946</v>
      </c>
      <c r="C136" s="10" t="s">
        <v>101</v>
      </c>
      <c r="D136" s="24" t="s">
        <v>102</v>
      </c>
      <c r="E136" s="25">
        <v>0.15625</v>
      </c>
      <c r="F136" s="10" t="s">
        <v>98</v>
      </c>
      <c r="G136" s="10" t="s">
        <v>99</v>
      </c>
    </row>
    <row r="137" spans="1:7" x14ac:dyDescent="0.2">
      <c r="A137" s="10">
        <v>4</v>
      </c>
      <c r="B137" s="23">
        <v>45946</v>
      </c>
      <c r="C137" s="10" t="s">
        <v>96</v>
      </c>
      <c r="D137" s="24" t="s">
        <v>121</v>
      </c>
      <c r="E137" s="25">
        <v>5.2083333333333301E-2</v>
      </c>
      <c r="F137" s="10" t="s">
        <v>98</v>
      </c>
      <c r="G137" s="10" t="s">
        <v>99</v>
      </c>
    </row>
    <row r="138" spans="1:7" x14ac:dyDescent="0.2">
      <c r="A138" s="10">
        <v>4</v>
      </c>
      <c r="B138" s="23">
        <v>45946</v>
      </c>
      <c r="C138" s="10" t="s">
        <v>115</v>
      </c>
      <c r="D138" s="24" t="s">
        <v>122</v>
      </c>
      <c r="E138" s="25">
        <v>2.7777777777777801E-2</v>
      </c>
      <c r="F138" s="10" t="s">
        <v>98</v>
      </c>
      <c r="G138" s="10" t="s">
        <v>99</v>
      </c>
    </row>
    <row r="139" spans="1:7" x14ac:dyDescent="0.2">
      <c r="A139" s="10">
        <v>4</v>
      </c>
      <c r="B139" s="23">
        <v>45946</v>
      </c>
      <c r="C139" s="10" t="s">
        <v>115</v>
      </c>
      <c r="D139" s="24" t="s">
        <v>123</v>
      </c>
      <c r="E139" s="25">
        <v>6.25E-2</v>
      </c>
      <c r="F139" s="10" t="s">
        <v>106</v>
      </c>
      <c r="G139" s="10" t="s">
        <v>107</v>
      </c>
    </row>
    <row r="140" spans="1:7" x14ac:dyDescent="0.2">
      <c r="A140" s="10">
        <v>4</v>
      </c>
      <c r="B140" s="23">
        <v>45946</v>
      </c>
      <c r="C140" s="10" t="s">
        <v>104</v>
      </c>
      <c r="D140" s="24" t="s">
        <v>124</v>
      </c>
      <c r="E140" s="25">
        <v>1.38888888888889E-2</v>
      </c>
      <c r="F140" s="10" t="s">
        <v>106</v>
      </c>
      <c r="G140" s="10" t="s">
        <v>107</v>
      </c>
    </row>
    <row r="141" spans="1:7" x14ac:dyDescent="0.2">
      <c r="A141" s="10">
        <v>4</v>
      </c>
      <c r="B141" s="23">
        <v>45946</v>
      </c>
      <c r="C141" s="10" t="s">
        <v>115</v>
      </c>
      <c r="D141" s="24" t="s">
        <v>141</v>
      </c>
      <c r="E141" s="25">
        <v>0.16666666666666699</v>
      </c>
      <c r="F141" s="10" t="s">
        <v>98</v>
      </c>
      <c r="G141" s="10" t="s">
        <v>99</v>
      </c>
    </row>
    <row r="142" spans="1:7" x14ac:dyDescent="0.2">
      <c r="A142" s="10">
        <v>4</v>
      </c>
      <c r="B142" s="23">
        <v>45947</v>
      </c>
      <c r="C142" s="10" t="s">
        <v>101</v>
      </c>
      <c r="D142" s="24" t="s">
        <v>114</v>
      </c>
      <c r="E142" s="25">
        <v>0.125</v>
      </c>
      <c r="F142" s="10" t="s">
        <v>98</v>
      </c>
      <c r="G142" s="10" t="s">
        <v>99</v>
      </c>
    </row>
    <row r="143" spans="1:7" x14ac:dyDescent="0.2">
      <c r="A143" s="10">
        <v>4</v>
      </c>
      <c r="B143" s="23">
        <v>45947</v>
      </c>
      <c r="C143" s="10" t="s">
        <v>96</v>
      </c>
      <c r="D143" s="24" t="s">
        <v>126</v>
      </c>
      <c r="E143" s="25">
        <v>5.2083333333333301E-2</v>
      </c>
      <c r="F143" s="10" t="s">
        <v>98</v>
      </c>
      <c r="G143" s="10" t="s">
        <v>99</v>
      </c>
    </row>
    <row r="144" spans="1:7" x14ac:dyDescent="0.2">
      <c r="A144" s="10">
        <v>4</v>
      </c>
      <c r="B144" s="23">
        <v>45947</v>
      </c>
      <c r="C144" s="10" t="s">
        <v>104</v>
      </c>
      <c r="D144" s="24" t="s">
        <v>127</v>
      </c>
      <c r="E144" s="25">
        <v>2.0833333333333301E-2</v>
      </c>
      <c r="F144" s="10" t="s">
        <v>106</v>
      </c>
      <c r="G144" s="10" t="s">
        <v>107</v>
      </c>
    </row>
    <row r="145" spans="1:7" x14ac:dyDescent="0.2">
      <c r="A145" s="10">
        <v>4</v>
      </c>
      <c r="B145" s="23">
        <v>45947</v>
      </c>
      <c r="C145" s="10" t="s">
        <v>128</v>
      </c>
      <c r="D145" s="24" t="s">
        <v>129</v>
      </c>
      <c r="E145" s="25">
        <v>3.125E-2</v>
      </c>
      <c r="F145" s="10" t="s">
        <v>98</v>
      </c>
      <c r="G145" s="10" t="s">
        <v>107</v>
      </c>
    </row>
    <row r="146" spans="1:7" x14ac:dyDescent="0.2">
      <c r="A146" s="10">
        <v>4</v>
      </c>
      <c r="B146" s="23">
        <v>45947</v>
      </c>
      <c r="C146" s="10" t="s">
        <v>104</v>
      </c>
      <c r="D146" s="24" t="s">
        <v>130</v>
      </c>
      <c r="E146" s="25">
        <v>1.0416666666666701E-2</v>
      </c>
      <c r="F146" s="10" t="s">
        <v>106</v>
      </c>
      <c r="G146" s="10" t="s">
        <v>107</v>
      </c>
    </row>
    <row r="147" spans="1:7" x14ac:dyDescent="0.2">
      <c r="A147" s="10">
        <v>4</v>
      </c>
      <c r="B147" s="23">
        <v>45947</v>
      </c>
      <c r="C147" s="10" t="s">
        <v>108</v>
      </c>
      <c r="D147" s="24" t="s">
        <v>109</v>
      </c>
      <c r="E147" s="25">
        <v>1.0416666666666701E-2</v>
      </c>
      <c r="F147" s="10" t="s">
        <v>106</v>
      </c>
      <c r="G147" s="10" t="s">
        <v>107</v>
      </c>
    </row>
    <row r="148" spans="1:7" x14ac:dyDescent="0.2">
      <c r="A148" s="10">
        <v>4</v>
      </c>
      <c r="B148" s="23">
        <v>45948</v>
      </c>
      <c r="C148" s="10" t="s">
        <v>96</v>
      </c>
      <c r="D148" s="24" t="s">
        <v>97</v>
      </c>
      <c r="E148" s="25">
        <v>0.16666666666666699</v>
      </c>
      <c r="F148" s="10" t="s">
        <v>98</v>
      </c>
      <c r="G148" s="10" t="s">
        <v>99</v>
      </c>
    </row>
    <row r="149" spans="1:7" x14ac:dyDescent="0.2">
      <c r="A149" s="10">
        <v>4</v>
      </c>
      <c r="B149" s="23">
        <v>45948</v>
      </c>
      <c r="C149" s="10" t="s">
        <v>96</v>
      </c>
      <c r="D149" s="24" t="s">
        <v>126</v>
      </c>
      <c r="E149" s="25">
        <v>6.25E-2</v>
      </c>
      <c r="F149" s="10" t="s">
        <v>98</v>
      </c>
      <c r="G149" s="10" t="s">
        <v>99</v>
      </c>
    </row>
    <row r="150" spans="1:7" x14ac:dyDescent="0.2">
      <c r="A150" s="10">
        <v>4</v>
      </c>
      <c r="B150" s="23">
        <v>45949</v>
      </c>
      <c r="C150" s="10" t="s">
        <v>96</v>
      </c>
      <c r="D150" s="24" t="s">
        <v>131</v>
      </c>
      <c r="E150" s="25">
        <v>0.104166666666667</v>
      </c>
      <c r="F150" s="10" t="s">
        <v>98</v>
      </c>
      <c r="G150" s="10" t="s">
        <v>99</v>
      </c>
    </row>
    <row r="151" spans="1:7" x14ac:dyDescent="0.2">
      <c r="A151" s="10">
        <v>4</v>
      </c>
      <c r="B151" s="23">
        <v>45949</v>
      </c>
      <c r="C151" s="10" t="s">
        <v>132</v>
      </c>
      <c r="D151" s="24" t="s">
        <v>133</v>
      </c>
      <c r="E151" s="25">
        <v>6.25E-2</v>
      </c>
      <c r="F151" s="10" t="s">
        <v>98</v>
      </c>
      <c r="G151" s="10" t="s">
        <v>107</v>
      </c>
    </row>
    <row r="152" spans="1:7" x14ac:dyDescent="0.2">
      <c r="A152" s="10">
        <v>4</v>
      </c>
      <c r="B152" s="23">
        <v>45949</v>
      </c>
      <c r="C152" s="10" t="s">
        <v>96</v>
      </c>
      <c r="D152" s="24" t="s">
        <v>134</v>
      </c>
      <c r="E152" s="25">
        <v>4.1666666666666699E-2</v>
      </c>
      <c r="F152" s="10" t="s">
        <v>98</v>
      </c>
      <c r="G152" s="10" t="s">
        <v>99</v>
      </c>
    </row>
    <row r="153" spans="1:7" x14ac:dyDescent="0.2">
      <c r="A153" s="10">
        <v>4</v>
      </c>
      <c r="B153" s="23">
        <v>45949</v>
      </c>
      <c r="C153" s="10" t="s">
        <v>132</v>
      </c>
      <c r="D153" s="24" t="s">
        <v>142</v>
      </c>
      <c r="E153" s="25">
        <v>0.104166666666667</v>
      </c>
      <c r="F153" s="10" t="s">
        <v>98</v>
      </c>
      <c r="G153" s="10" t="s">
        <v>107</v>
      </c>
    </row>
    <row r="154" spans="1:7" x14ac:dyDescent="0.2">
      <c r="A154" s="10"/>
      <c r="B154" s="23"/>
      <c r="C154" s="10"/>
      <c r="D154" s="24"/>
      <c r="E154" s="25"/>
      <c r="F154" s="10"/>
      <c r="G154" s="10"/>
    </row>
    <row r="155" spans="1:7" x14ac:dyDescent="0.2">
      <c r="A155" s="10"/>
      <c r="B155" s="23"/>
      <c r="C155" s="10"/>
      <c r="D155" s="24"/>
      <c r="E155" s="25"/>
      <c r="F155" s="10"/>
      <c r="G155" s="10"/>
    </row>
    <row r="156" spans="1:7" x14ac:dyDescent="0.2">
      <c r="A156" s="10"/>
      <c r="B156" s="23"/>
      <c r="C156" s="10"/>
      <c r="D156" s="24"/>
      <c r="E156" s="25"/>
      <c r="F156" s="10"/>
      <c r="G156" s="10"/>
    </row>
    <row r="157" spans="1:7" x14ac:dyDescent="0.2">
      <c r="A157" s="10"/>
      <c r="B157" s="23"/>
      <c r="C157" s="10"/>
      <c r="D157" s="24"/>
      <c r="E157" s="25"/>
      <c r="F157" s="10"/>
      <c r="G157" s="10"/>
    </row>
    <row r="158" spans="1:7" x14ac:dyDescent="0.2">
      <c r="A158" s="10"/>
      <c r="B158" s="23"/>
      <c r="C158" s="10"/>
      <c r="D158" s="24"/>
      <c r="E158" s="25"/>
      <c r="F158" s="10"/>
      <c r="G158" s="10"/>
    </row>
    <row r="159" spans="1:7" x14ac:dyDescent="0.2">
      <c r="A159" s="10"/>
      <c r="B159" s="23"/>
      <c r="C159" s="10"/>
      <c r="D159" s="24"/>
      <c r="E159" s="25"/>
      <c r="F159" s="10"/>
      <c r="G159" s="10"/>
    </row>
    <row r="160" spans="1:7" x14ac:dyDescent="0.2">
      <c r="A160" s="10"/>
      <c r="B160" s="23"/>
      <c r="C160" s="10"/>
      <c r="D160" s="24"/>
      <c r="E160" s="25"/>
      <c r="F160" s="10"/>
      <c r="G160" s="10"/>
    </row>
    <row r="161" spans="1:7" x14ac:dyDescent="0.2">
      <c r="A161" s="10"/>
      <c r="B161" s="23"/>
      <c r="C161" s="10"/>
      <c r="D161" s="24"/>
      <c r="E161" s="25"/>
      <c r="F161" s="10"/>
      <c r="G161" s="10"/>
    </row>
    <row r="162" spans="1:7" x14ac:dyDescent="0.2">
      <c r="A162" s="10"/>
      <c r="B162" s="23"/>
      <c r="C162" s="10"/>
      <c r="D162" s="24"/>
      <c r="E162" s="25"/>
      <c r="F162" s="10"/>
      <c r="G162" s="10"/>
    </row>
    <row r="163" spans="1:7" x14ac:dyDescent="0.2">
      <c r="A163" s="10"/>
      <c r="B163" s="23"/>
      <c r="C163" s="10"/>
      <c r="D163" s="24"/>
      <c r="E163" s="25"/>
      <c r="F163" s="10"/>
      <c r="G163" s="10"/>
    </row>
    <row r="164" spans="1:7" x14ac:dyDescent="0.2">
      <c r="A164" s="10"/>
      <c r="B164" s="23"/>
      <c r="C164" s="10"/>
      <c r="D164" s="24"/>
      <c r="E164" s="25"/>
      <c r="F164" s="10"/>
      <c r="G164" s="10"/>
    </row>
    <row r="165" spans="1:7" x14ac:dyDescent="0.2">
      <c r="A165" s="10"/>
      <c r="B165" s="23"/>
      <c r="C165" s="10"/>
      <c r="D165" s="24"/>
      <c r="E165" s="25"/>
      <c r="F165" s="10"/>
      <c r="G165" s="10"/>
    </row>
    <row r="166" spans="1:7" x14ac:dyDescent="0.2">
      <c r="A166" s="10"/>
      <c r="B166" s="23"/>
      <c r="C166" s="10"/>
      <c r="D166" s="24"/>
      <c r="E166" s="25"/>
      <c r="F166" s="10"/>
      <c r="G166" s="10"/>
    </row>
  </sheetData>
  <sheetProtection sheet="1" formatCells="0" formatColumns="0" formatRows="0" sort="0" autoFilter="0"/>
  <mergeCells count="4">
    <mergeCell ref="A1:G1"/>
    <mergeCell ref="A2:G2"/>
    <mergeCell ref="A3:G3"/>
    <mergeCell ref="A5:G5"/>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4">
        <x14:dataValidation type="list" allowBlank="1" xr:uid="{00000000-0002-0000-0200-000000000000}">
          <x14:formula1>
            <xm:f>Referenz!$T$4:$T$7</xm:f>
          </x14:formula1>
          <x14:formula2>
            <xm:f>0</xm:f>
          </x14:formula2>
          <xm:sqref>A17:A166</xm:sqref>
        </x14:dataValidation>
        <x14:dataValidation type="list" allowBlank="1" xr:uid="{00000000-0002-0000-0200-000001000000}">
          <x14:formula1>
            <xm:f>Referenz!$H$4:$H$11</xm:f>
          </x14:formula1>
          <x14:formula2>
            <xm:f>0</xm:f>
          </x14:formula2>
          <xm:sqref>C17:C166</xm:sqref>
        </x14:dataValidation>
        <x14:dataValidation type="list" allowBlank="1" xr:uid="{00000000-0002-0000-0200-000002000000}">
          <x14:formula1>
            <xm:f>Referenz!$L$4:$L$5</xm:f>
          </x14:formula1>
          <x14:formula2>
            <xm:f>0</xm:f>
          </x14:formula2>
          <xm:sqref>F17:F166</xm:sqref>
        </x14:dataValidation>
        <x14:dataValidation type="list" allowBlank="1" xr:uid="{00000000-0002-0000-0200-000003000000}">
          <x14:formula1>
            <xm:f>Referenz!$J$4:$J$5</xm:f>
          </x14:formula1>
          <x14:formula2>
            <xm:f>0</xm:f>
          </x14:formula2>
          <xm:sqref>G17:G166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47"/>
  <sheetViews>
    <sheetView showGridLines="0" zoomScale="90" zoomScaleNormal="90" workbookViewId="0">
      <pane xSplit="2" ySplit="7" topLeftCell="D12" activePane="bottomRight" state="frozen"/>
      <selection pane="topRight" activeCell="C1" sqref="C1"/>
      <selection pane="bottomLeft" activeCell="A8" sqref="A8"/>
      <selection pane="bottomRight" activeCell="A6" sqref="A6:K6"/>
    </sheetView>
  </sheetViews>
  <sheetFormatPr baseColWidth="10" defaultColWidth="8.6640625" defaultRowHeight="15" x14ac:dyDescent="0.2"/>
  <cols>
    <col min="1" max="1" width="5" customWidth="1"/>
    <col min="2" max="2" width="46" customWidth="1"/>
    <col min="3" max="3" width="34" customWidth="1"/>
    <col min="4" max="4" width="22" customWidth="1"/>
    <col min="5" max="5" width="16" customWidth="1"/>
    <col min="6" max="6" width="44" customWidth="1"/>
    <col min="7" max="9" width="11" customWidth="1"/>
    <col min="10" max="10" width="13" customWidth="1"/>
    <col min="11" max="11" width="15" customWidth="1"/>
  </cols>
  <sheetData>
    <row r="1" spans="1:12" ht="24" customHeight="1" x14ac:dyDescent="0.2">
      <c r="A1" s="41" t="s">
        <v>143</v>
      </c>
      <c r="B1" s="41"/>
      <c r="C1" s="41"/>
      <c r="D1" s="41"/>
      <c r="E1" s="41"/>
      <c r="F1" s="41"/>
      <c r="G1" s="41"/>
      <c r="H1" s="41"/>
      <c r="I1" s="41"/>
      <c r="J1" s="41"/>
      <c r="K1" s="41"/>
    </row>
    <row r="2" spans="1:12" ht="25.5" customHeight="1" x14ac:dyDescent="0.2">
      <c r="A2" s="38" t="s">
        <v>144</v>
      </c>
      <c r="B2" s="38"/>
      <c r="C2" s="38"/>
      <c r="D2" s="38"/>
      <c r="E2" s="38"/>
      <c r="F2" s="38"/>
      <c r="G2" s="38"/>
      <c r="H2" s="38"/>
    </row>
    <row r="3" spans="1:12" ht="25.5" customHeight="1" x14ac:dyDescent="0.2">
      <c r="A3" s="38" t="s">
        <v>145</v>
      </c>
      <c r="B3" s="38"/>
      <c r="C3" s="38"/>
      <c r="D3" s="38"/>
      <c r="E3" s="38"/>
      <c r="F3" s="38"/>
      <c r="G3" s="38"/>
      <c r="H3" s="38"/>
    </row>
    <row r="5" spans="1:12" x14ac:dyDescent="0.2">
      <c r="A5" s="26" t="s">
        <v>146</v>
      </c>
      <c r="G5" s="13">
        <f>SUM(G8:G47)</f>
        <v>1695</v>
      </c>
      <c r="H5" s="13">
        <f>SUM(H8:H47)</f>
        <v>1747</v>
      </c>
      <c r="I5" s="13">
        <f>SUM(I8:I47)</f>
        <v>1747</v>
      </c>
      <c r="J5" s="13">
        <f>SUM(J8:J47)</f>
        <v>52</v>
      </c>
    </row>
    <row r="6" spans="1:12" ht="30" customHeight="1" x14ac:dyDescent="0.2">
      <c r="A6" s="43" t="s">
        <v>147</v>
      </c>
      <c r="B6" s="43" t="s">
        <v>148</v>
      </c>
      <c r="C6" s="43" t="s">
        <v>91</v>
      </c>
      <c r="D6" s="43" t="s">
        <v>95</v>
      </c>
      <c r="E6" s="43" t="s">
        <v>94</v>
      </c>
      <c r="F6" s="43" t="s">
        <v>149</v>
      </c>
      <c r="G6" s="43" t="s">
        <v>150</v>
      </c>
      <c r="H6" s="43" t="s">
        <v>151</v>
      </c>
      <c r="I6" s="43" t="s">
        <v>152</v>
      </c>
      <c r="J6" s="43" t="s">
        <v>153</v>
      </c>
      <c r="K6" s="43" t="s">
        <v>154</v>
      </c>
    </row>
    <row r="7" spans="1:12" x14ac:dyDescent="0.2">
      <c r="A7" s="19"/>
      <c r="B7" s="19" t="s">
        <v>155</v>
      </c>
      <c r="C7" s="19" t="s">
        <v>96</v>
      </c>
      <c r="D7" s="19" t="s">
        <v>99</v>
      </c>
      <c r="E7" s="19" t="s">
        <v>98</v>
      </c>
      <c r="F7" s="19" t="s">
        <v>156</v>
      </c>
      <c r="G7" s="27">
        <v>170</v>
      </c>
      <c r="H7" s="27">
        <v>180</v>
      </c>
      <c r="I7" s="27">
        <v>180</v>
      </c>
      <c r="J7" s="27">
        <v>10</v>
      </c>
      <c r="K7" s="19" t="s">
        <v>157</v>
      </c>
      <c r="L7" s="22" t="s">
        <v>100</v>
      </c>
    </row>
    <row r="8" spans="1:12" ht="25.5" customHeight="1" x14ac:dyDescent="0.2">
      <c r="A8" s="28">
        <v>1</v>
      </c>
      <c r="B8" s="29" t="s">
        <v>158</v>
      </c>
      <c r="C8" s="24" t="s">
        <v>101</v>
      </c>
      <c r="D8" s="24" t="s">
        <v>99</v>
      </c>
      <c r="E8" s="24" t="s">
        <v>98</v>
      </c>
      <c r="F8" s="29" t="s">
        <v>159</v>
      </c>
      <c r="G8" s="30">
        <f>IFERROR(Stammdaten!B35*0.75*Stammdaten!B24,"")</f>
        <v>690</v>
      </c>
      <c r="H8" s="30">
        <f>G8</f>
        <v>690</v>
      </c>
      <c r="I8" s="30">
        <f t="shared" ref="I8:I47" si="0">IF(H8&lt;&gt;"",H8,IF(G8&lt;&gt;"",G8,""))</f>
        <v>690</v>
      </c>
      <c r="J8" s="30">
        <f t="shared" ref="J8:J47" si="1">IF(AND(G8&lt;&gt;"",H8&lt;&gt;""),H8-G8,"")</f>
        <v>0</v>
      </c>
      <c r="K8" s="24" t="s">
        <v>160</v>
      </c>
    </row>
    <row r="9" spans="1:12" ht="25.5" customHeight="1" x14ac:dyDescent="0.2">
      <c r="A9" s="28">
        <v>2</v>
      </c>
      <c r="B9" s="29" t="s">
        <v>161</v>
      </c>
      <c r="C9" s="24" t="s">
        <v>96</v>
      </c>
      <c r="D9" s="24" t="s">
        <v>99</v>
      </c>
      <c r="E9" s="24" t="s">
        <v>98</v>
      </c>
      <c r="F9" s="29" t="s">
        <v>162</v>
      </c>
      <c r="G9" s="31">
        <v>280</v>
      </c>
      <c r="H9" s="31">
        <v>290</v>
      </c>
      <c r="I9" s="30">
        <f t="shared" si="0"/>
        <v>290</v>
      </c>
      <c r="J9" s="30">
        <f t="shared" si="1"/>
        <v>10</v>
      </c>
      <c r="K9" s="24" t="s">
        <v>160</v>
      </c>
    </row>
    <row r="10" spans="1:12" ht="25.5" customHeight="1" x14ac:dyDescent="0.2">
      <c r="A10" s="28">
        <v>3</v>
      </c>
      <c r="B10" s="29" t="s">
        <v>155</v>
      </c>
      <c r="C10" s="24" t="s">
        <v>96</v>
      </c>
      <c r="D10" s="24" t="s">
        <v>99</v>
      </c>
      <c r="E10" s="24" t="s">
        <v>98</v>
      </c>
      <c r="F10" s="29" t="s">
        <v>163</v>
      </c>
      <c r="G10" s="31">
        <v>170</v>
      </c>
      <c r="H10" s="31">
        <v>180</v>
      </c>
      <c r="I10" s="30">
        <f t="shared" si="0"/>
        <v>180</v>
      </c>
      <c r="J10" s="30">
        <f t="shared" si="1"/>
        <v>10</v>
      </c>
      <c r="K10" s="24" t="s">
        <v>157</v>
      </c>
    </row>
    <row r="11" spans="1:12" ht="25.5" customHeight="1" x14ac:dyDescent="0.2">
      <c r="A11" s="28">
        <v>4</v>
      </c>
      <c r="B11" s="29" t="s">
        <v>164</v>
      </c>
      <c r="C11" s="24" t="s">
        <v>96</v>
      </c>
      <c r="D11" s="24" t="s">
        <v>99</v>
      </c>
      <c r="E11" s="24" t="s">
        <v>98</v>
      </c>
      <c r="F11" s="29" t="s">
        <v>165</v>
      </c>
      <c r="G11" s="31">
        <v>40</v>
      </c>
      <c r="H11" s="31">
        <v>45</v>
      </c>
      <c r="I11" s="30">
        <f t="shared" si="0"/>
        <v>45</v>
      </c>
      <c r="J11" s="30">
        <f t="shared" si="1"/>
        <v>5</v>
      </c>
      <c r="K11" s="24" t="s">
        <v>160</v>
      </c>
    </row>
    <row r="12" spans="1:12" ht="25.5" customHeight="1" x14ac:dyDescent="0.2">
      <c r="A12" s="28">
        <v>5</v>
      </c>
      <c r="B12" s="29" t="s">
        <v>166</v>
      </c>
      <c r="C12" s="24" t="s">
        <v>101</v>
      </c>
      <c r="D12" s="24" t="s">
        <v>99</v>
      </c>
      <c r="E12" s="24" t="s">
        <v>98</v>
      </c>
      <c r="F12" s="29" t="s">
        <v>167</v>
      </c>
      <c r="G12" s="31">
        <v>30</v>
      </c>
      <c r="H12" s="31">
        <v>25</v>
      </c>
      <c r="I12" s="30">
        <f t="shared" si="0"/>
        <v>25</v>
      </c>
      <c r="J12" s="30">
        <f t="shared" si="1"/>
        <v>-5</v>
      </c>
      <c r="K12" s="24" t="s">
        <v>160</v>
      </c>
    </row>
    <row r="13" spans="1:12" ht="25.5" customHeight="1" x14ac:dyDescent="0.2">
      <c r="A13" s="28">
        <v>6</v>
      </c>
      <c r="B13" s="29" t="s">
        <v>168</v>
      </c>
      <c r="C13" s="24" t="s">
        <v>104</v>
      </c>
      <c r="D13" s="24" t="s">
        <v>107</v>
      </c>
      <c r="E13" s="24" t="s">
        <v>106</v>
      </c>
      <c r="F13" s="29" t="s">
        <v>169</v>
      </c>
      <c r="G13" s="31">
        <v>80</v>
      </c>
      <c r="H13" s="31">
        <v>90</v>
      </c>
      <c r="I13" s="30">
        <f t="shared" si="0"/>
        <v>90</v>
      </c>
      <c r="J13" s="30">
        <f t="shared" si="1"/>
        <v>10</v>
      </c>
      <c r="K13" s="24" t="s">
        <v>160</v>
      </c>
    </row>
    <row r="14" spans="1:12" ht="25.5" customHeight="1" x14ac:dyDescent="0.2">
      <c r="A14" s="28">
        <v>7</v>
      </c>
      <c r="B14" s="29" t="s">
        <v>170</v>
      </c>
      <c r="C14" s="24" t="s">
        <v>115</v>
      </c>
      <c r="D14" s="24" t="s">
        <v>99</v>
      </c>
      <c r="E14" s="24" t="s">
        <v>98</v>
      </c>
      <c r="F14" s="29" t="s">
        <v>171</v>
      </c>
      <c r="G14" s="31">
        <v>35</v>
      </c>
      <c r="H14" s="31">
        <v>40</v>
      </c>
      <c r="I14" s="30">
        <f t="shared" si="0"/>
        <v>40</v>
      </c>
      <c r="J14" s="30">
        <f t="shared" si="1"/>
        <v>5</v>
      </c>
      <c r="K14" s="24" t="s">
        <v>160</v>
      </c>
    </row>
    <row r="15" spans="1:12" ht="25.5" customHeight="1" x14ac:dyDescent="0.2">
      <c r="A15" s="28">
        <v>8</v>
      </c>
      <c r="B15" s="29" t="s">
        <v>172</v>
      </c>
      <c r="C15" s="24" t="s">
        <v>115</v>
      </c>
      <c r="D15" s="24" t="s">
        <v>107</v>
      </c>
      <c r="E15" s="24" t="s">
        <v>106</v>
      </c>
      <c r="F15" s="29" t="s">
        <v>173</v>
      </c>
      <c r="G15" s="31">
        <v>40</v>
      </c>
      <c r="H15" s="31">
        <v>42</v>
      </c>
      <c r="I15" s="30">
        <f t="shared" si="0"/>
        <v>42</v>
      </c>
      <c r="J15" s="30">
        <f t="shared" si="1"/>
        <v>2</v>
      </c>
      <c r="K15" s="24" t="s">
        <v>174</v>
      </c>
    </row>
    <row r="16" spans="1:12" ht="25.5" customHeight="1" x14ac:dyDescent="0.2">
      <c r="A16" s="28">
        <v>9</v>
      </c>
      <c r="B16" s="29" t="s">
        <v>175</v>
      </c>
      <c r="C16" s="24" t="s">
        <v>104</v>
      </c>
      <c r="D16" s="24" t="s">
        <v>107</v>
      </c>
      <c r="E16" s="24" t="s">
        <v>106</v>
      </c>
      <c r="F16" s="29" t="s">
        <v>176</v>
      </c>
      <c r="G16" s="31">
        <v>90</v>
      </c>
      <c r="H16" s="31">
        <v>95</v>
      </c>
      <c r="I16" s="30">
        <f t="shared" si="0"/>
        <v>95</v>
      </c>
      <c r="J16" s="30">
        <f t="shared" si="1"/>
        <v>5</v>
      </c>
      <c r="K16" s="24" t="s">
        <v>157</v>
      </c>
    </row>
    <row r="17" spans="1:11" ht="25.5" customHeight="1" x14ac:dyDescent="0.2">
      <c r="A17" s="28">
        <v>10</v>
      </c>
      <c r="B17" s="29" t="s">
        <v>177</v>
      </c>
      <c r="C17" s="24" t="s">
        <v>108</v>
      </c>
      <c r="D17" s="24" t="s">
        <v>107</v>
      </c>
      <c r="E17" s="24" t="s">
        <v>106</v>
      </c>
      <c r="F17" s="29" t="s">
        <v>178</v>
      </c>
      <c r="G17" s="31">
        <v>30</v>
      </c>
      <c r="H17" s="31">
        <v>30</v>
      </c>
      <c r="I17" s="30">
        <f t="shared" si="0"/>
        <v>30</v>
      </c>
      <c r="J17" s="30">
        <f t="shared" si="1"/>
        <v>0</v>
      </c>
      <c r="K17" s="24" t="s">
        <v>160</v>
      </c>
    </row>
    <row r="18" spans="1:11" ht="25.5" customHeight="1" x14ac:dyDescent="0.2">
      <c r="A18" s="28">
        <v>11</v>
      </c>
      <c r="B18" s="29" t="s">
        <v>179</v>
      </c>
      <c r="C18" s="24" t="s">
        <v>108</v>
      </c>
      <c r="D18" s="24" t="s">
        <v>107</v>
      </c>
      <c r="E18" s="24" t="s">
        <v>106</v>
      </c>
      <c r="F18" s="29" t="s">
        <v>180</v>
      </c>
      <c r="G18" s="31">
        <v>25</v>
      </c>
      <c r="H18" s="31">
        <v>25</v>
      </c>
      <c r="I18" s="30">
        <f t="shared" si="0"/>
        <v>25</v>
      </c>
      <c r="J18" s="30">
        <f t="shared" si="1"/>
        <v>0</v>
      </c>
      <c r="K18" s="24" t="s">
        <v>160</v>
      </c>
    </row>
    <row r="19" spans="1:11" ht="25.5" customHeight="1" x14ac:dyDescent="0.2">
      <c r="A19" s="28">
        <v>12</v>
      </c>
      <c r="B19" s="29" t="s">
        <v>181</v>
      </c>
      <c r="C19" s="24" t="s">
        <v>108</v>
      </c>
      <c r="D19" s="24" t="s">
        <v>107</v>
      </c>
      <c r="E19" s="24" t="s">
        <v>106</v>
      </c>
      <c r="F19" s="29" t="s">
        <v>182</v>
      </c>
      <c r="G19" s="31">
        <v>55</v>
      </c>
      <c r="H19" s="31">
        <v>55</v>
      </c>
      <c r="I19" s="30">
        <f t="shared" si="0"/>
        <v>55</v>
      </c>
      <c r="J19" s="30">
        <f t="shared" si="1"/>
        <v>0</v>
      </c>
      <c r="K19" s="24" t="s">
        <v>160</v>
      </c>
    </row>
    <row r="20" spans="1:11" ht="25.5" customHeight="1" x14ac:dyDescent="0.2">
      <c r="A20" s="28">
        <v>13</v>
      </c>
      <c r="B20" s="29" t="s">
        <v>183</v>
      </c>
      <c r="C20" s="24" t="s">
        <v>108</v>
      </c>
      <c r="D20" s="24" t="s">
        <v>107</v>
      </c>
      <c r="E20" s="24" t="s">
        <v>106</v>
      </c>
      <c r="F20" s="29" t="s">
        <v>184</v>
      </c>
      <c r="G20" s="31">
        <v>20</v>
      </c>
      <c r="H20" s="31">
        <v>20</v>
      </c>
      <c r="I20" s="30">
        <f t="shared" si="0"/>
        <v>20</v>
      </c>
      <c r="J20" s="30">
        <f t="shared" si="1"/>
        <v>0</v>
      </c>
      <c r="K20" s="24" t="s">
        <v>174</v>
      </c>
    </row>
    <row r="21" spans="1:11" ht="25.5" customHeight="1" x14ac:dyDescent="0.2">
      <c r="A21" s="28">
        <v>14</v>
      </c>
      <c r="B21" s="29" t="s">
        <v>185</v>
      </c>
      <c r="C21" s="24" t="s">
        <v>138</v>
      </c>
      <c r="D21" s="24" t="s">
        <v>107</v>
      </c>
      <c r="E21" s="24" t="s">
        <v>98</v>
      </c>
      <c r="F21" s="29" t="s">
        <v>186</v>
      </c>
      <c r="G21" s="31">
        <v>25</v>
      </c>
      <c r="H21" s="31">
        <v>25</v>
      </c>
      <c r="I21" s="30">
        <f t="shared" si="0"/>
        <v>25</v>
      </c>
      <c r="J21" s="30">
        <f t="shared" si="1"/>
        <v>0</v>
      </c>
      <c r="K21" s="24" t="s">
        <v>187</v>
      </c>
    </row>
    <row r="22" spans="1:11" ht="25.5" customHeight="1" x14ac:dyDescent="0.2">
      <c r="A22" s="28">
        <v>15</v>
      </c>
      <c r="B22" s="29" t="s">
        <v>188</v>
      </c>
      <c r="C22" s="24" t="s">
        <v>128</v>
      </c>
      <c r="D22" s="24" t="s">
        <v>107</v>
      </c>
      <c r="E22" s="24" t="s">
        <v>98</v>
      </c>
      <c r="F22" s="29" t="s">
        <v>189</v>
      </c>
      <c r="G22" s="31">
        <v>25</v>
      </c>
      <c r="H22" s="31">
        <v>30</v>
      </c>
      <c r="I22" s="30">
        <f t="shared" si="0"/>
        <v>30</v>
      </c>
      <c r="J22" s="30">
        <f t="shared" si="1"/>
        <v>5</v>
      </c>
      <c r="K22" s="24" t="s">
        <v>187</v>
      </c>
    </row>
    <row r="23" spans="1:11" ht="25.5" customHeight="1" x14ac:dyDescent="0.2">
      <c r="A23" s="28">
        <v>16</v>
      </c>
      <c r="B23" s="29" t="s">
        <v>190</v>
      </c>
      <c r="C23" s="24" t="s">
        <v>132</v>
      </c>
      <c r="D23" s="24" t="s">
        <v>107</v>
      </c>
      <c r="E23" s="24" t="s">
        <v>98</v>
      </c>
      <c r="F23" s="29" t="s">
        <v>191</v>
      </c>
      <c r="G23" s="31">
        <v>20</v>
      </c>
      <c r="H23" s="31">
        <v>20</v>
      </c>
      <c r="I23" s="30">
        <f t="shared" si="0"/>
        <v>20</v>
      </c>
      <c r="J23" s="30">
        <f t="shared" si="1"/>
        <v>0</v>
      </c>
      <c r="K23" s="24" t="s">
        <v>160</v>
      </c>
    </row>
    <row r="24" spans="1:11" ht="25.5" customHeight="1" x14ac:dyDescent="0.2">
      <c r="A24" s="28">
        <v>17</v>
      </c>
      <c r="B24" s="29" t="s">
        <v>192</v>
      </c>
      <c r="C24" s="24" t="s">
        <v>104</v>
      </c>
      <c r="D24" s="24" t="s">
        <v>107</v>
      </c>
      <c r="E24" s="24" t="s">
        <v>106</v>
      </c>
      <c r="F24" s="29" t="s">
        <v>193</v>
      </c>
      <c r="G24" s="31">
        <v>40</v>
      </c>
      <c r="H24" s="31">
        <v>45</v>
      </c>
      <c r="I24" s="30">
        <f t="shared" si="0"/>
        <v>45</v>
      </c>
      <c r="J24" s="30">
        <f t="shared" si="1"/>
        <v>5</v>
      </c>
      <c r="K24" s="24" t="s">
        <v>157</v>
      </c>
    </row>
    <row r="25" spans="1:11" ht="25.5" customHeight="1" x14ac:dyDescent="0.2">
      <c r="A25" s="28">
        <v>18</v>
      </c>
      <c r="B25" s="29"/>
      <c r="C25" s="24"/>
      <c r="D25" s="24"/>
      <c r="E25" s="24"/>
      <c r="F25" s="29"/>
      <c r="G25" s="31"/>
      <c r="H25" s="31"/>
      <c r="I25" s="30" t="str">
        <f t="shared" si="0"/>
        <v/>
      </c>
      <c r="J25" s="30" t="str">
        <f t="shared" si="1"/>
        <v/>
      </c>
      <c r="K25" s="24"/>
    </row>
    <row r="26" spans="1:11" ht="25.5" customHeight="1" x14ac:dyDescent="0.2">
      <c r="A26" s="28">
        <v>19</v>
      </c>
      <c r="B26" s="29"/>
      <c r="C26" s="24"/>
      <c r="D26" s="24"/>
      <c r="E26" s="24"/>
      <c r="F26" s="29"/>
      <c r="G26" s="31"/>
      <c r="H26" s="31"/>
      <c r="I26" s="30" t="str">
        <f t="shared" si="0"/>
        <v/>
      </c>
      <c r="J26" s="30" t="str">
        <f t="shared" si="1"/>
        <v/>
      </c>
      <c r="K26" s="24"/>
    </row>
    <row r="27" spans="1:11" ht="25.5" customHeight="1" x14ac:dyDescent="0.2">
      <c r="A27" s="28">
        <v>20</v>
      </c>
      <c r="B27" s="29"/>
      <c r="C27" s="24"/>
      <c r="D27" s="24"/>
      <c r="E27" s="24"/>
      <c r="F27" s="29"/>
      <c r="G27" s="31"/>
      <c r="H27" s="31"/>
      <c r="I27" s="30" t="str">
        <f t="shared" si="0"/>
        <v/>
      </c>
      <c r="J27" s="30" t="str">
        <f t="shared" si="1"/>
        <v/>
      </c>
      <c r="K27" s="24"/>
    </row>
    <row r="28" spans="1:11" ht="25.5" customHeight="1" x14ac:dyDescent="0.2">
      <c r="A28" s="28">
        <v>21</v>
      </c>
      <c r="B28" s="29"/>
      <c r="C28" s="24"/>
      <c r="D28" s="24"/>
      <c r="E28" s="24"/>
      <c r="F28" s="29"/>
      <c r="G28" s="31"/>
      <c r="H28" s="31"/>
      <c r="I28" s="30" t="str">
        <f t="shared" si="0"/>
        <v/>
      </c>
      <c r="J28" s="30" t="str">
        <f t="shared" si="1"/>
        <v/>
      </c>
      <c r="K28" s="24"/>
    </row>
    <row r="29" spans="1:11" ht="25.5" customHeight="1" x14ac:dyDescent="0.2">
      <c r="A29" s="28">
        <v>22</v>
      </c>
      <c r="B29" s="29"/>
      <c r="C29" s="24"/>
      <c r="D29" s="24"/>
      <c r="E29" s="24"/>
      <c r="F29" s="29"/>
      <c r="G29" s="31"/>
      <c r="H29" s="31"/>
      <c r="I29" s="30" t="str">
        <f t="shared" si="0"/>
        <v/>
      </c>
      <c r="J29" s="30" t="str">
        <f t="shared" si="1"/>
        <v/>
      </c>
      <c r="K29" s="24"/>
    </row>
    <row r="30" spans="1:11" ht="25.5" customHeight="1" x14ac:dyDescent="0.2">
      <c r="A30" s="28">
        <v>23</v>
      </c>
      <c r="B30" s="29"/>
      <c r="C30" s="24"/>
      <c r="D30" s="24"/>
      <c r="E30" s="24"/>
      <c r="F30" s="29"/>
      <c r="G30" s="31"/>
      <c r="H30" s="31"/>
      <c r="I30" s="30" t="str">
        <f t="shared" si="0"/>
        <v/>
      </c>
      <c r="J30" s="30" t="str">
        <f t="shared" si="1"/>
        <v/>
      </c>
      <c r="K30" s="24"/>
    </row>
    <row r="31" spans="1:11" ht="25.5" customHeight="1" x14ac:dyDescent="0.2">
      <c r="A31" s="28">
        <v>24</v>
      </c>
      <c r="B31" s="29"/>
      <c r="C31" s="24"/>
      <c r="D31" s="24"/>
      <c r="E31" s="24"/>
      <c r="F31" s="29"/>
      <c r="G31" s="31"/>
      <c r="H31" s="31"/>
      <c r="I31" s="30" t="str">
        <f t="shared" si="0"/>
        <v/>
      </c>
      <c r="J31" s="30" t="str">
        <f t="shared" si="1"/>
        <v/>
      </c>
      <c r="K31" s="24"/>
    </row>
    <row r="32" spans="1:11" ht="25.5" customHeight="1" x14ac:dyDescent="0.2">
      <c r="A32" s="28">
        <v>25</v>
      </c>
      <c r="B32" s="29"/>
      <c r="C32" s="24"/>
      <c r="D32" s="24"/>
      <c r="E32" s="24"/>
      <c r="F32" s="29"/>
      <c r="G32" s="31"/>
      <c r="H32" s="31"/>
      <c r="I32" s="30" t="str">
        <f t="shared" si="0"/>
        <v/>
      </c>
      <c r="J32" s="30" t="str">
        <f t="shared" si="1"/>
        <v/>
      </c>
      <c r="K32" s="24"/>
    </row>
    <row r="33" spans="1:11" ht="25.5" customHeight="1" x14ac:dyDescent="0.2">
      <c r="A33" s="28">
        <v>26</v>
      </c>
      <c r="B33" s="29"/>
      <c r="C33" s="24"/>
      <c r="D33" s="24"/>
      <c r="E33" s="24"/>
      <c r="F33" s="29"/>
      <c r="G33" s="31"/>
      <c r="H33" s="31"/>
      <c r="I33" s="30" t="str">
        <f t="shared" si="0"/>
        <v/>
      </c>
      <c r="J33" s="30" t="str">
        <f t="shared" si="1"/>
        <v/>
      </c>
      <c r="K33" s="24"/>
    </row>
    <row r="34" spans="1:11" ht="25.5" customHeight="1" x14ac:dyDescent="0.2">
      <c r="A34" s="28">
        <v>27</v>
      </c>
      <c r="B34" s="29"/>
      <c r="C34" s="24"/>
      <c r="D34" s="24"/>
      <c r="E34" s="24"/>
      <c r="F34" s="29"/>
      <c r="G34" s="31"/>
      <c r="H34" s="31"/>
      <c r="I34" s="30" t="str">
        <f t="shared" si="0"/>
        <v/>
      </c>
      <c r="J34" s="30" t="str">
        <f t="shared" si="1"/>
        <v/>
      </c>
      <c r="K34" s="24"/>
    </row>
    <row r="35" spans="1:11" ht="25.5" customHeight="1" x14ac:dyDescent="0.2">
      <c r="A35" s="28">
        <v>28</v>
      </c>
      <c r="B35" s="29"/>
      <c r="C35" s="24"/>
      <c r="D35" s="24"/>
      <c r="E35" s="24"/>
      <c r="F35" s="29"/>
      <c r="G35" s="31"/>
      <c r="H35" s="31"/>
      <c r="I35" s="30" t="str">
        <f t="shared" si="0"/>
        <v/>
      </c>
      <c r="J35" s="30" t="str">
        <f t="shared" si="1"/>
        <v/>
      </c>
      <c r="K35" s="24"/>
    </row>
    <row r="36" spans="1:11" ht="25.5" customHeight="1" x14ac:dyDescent="0.2">
      <c r="A36" s="28">
        <v>29</v>
      </c>
      <c r="B36" s="29"/>
      <c r="C36" s="24"/>
      <c r="D36" s="24"/>
      <c r="E36" s="24"/>
      <c r="F36" s="29"/>
      <c r="G36" s="31"/>
      <c r="H36" s="31"/>
      <c r="I36" s="30" t="str">
        <f t="shared" si="0"/>
        <v/>
      </c>
      <c r="J36" s="30" t="str">
        <f t="shared" si="1"/>
        <v/>
      </c>
      <c r="K36" s="24"/>
    </row>
    <row r="37" spans="1:11" ht="25.5" customHeight="1" x14ac:dyDescent="0.2">
      <c r="A37" s="28">
        <v>30</v>
      </c>
      <c r="B37" s="29"/>
      <c r="C37" s="24"/>
      <c r="D37" s="24"/>
      <c r="E37" s="24"/>
      <c r="F37" s="29"/>
      <c r="G37" s="31"/>
      <c r="H37" s="31"/>
      <c r="I37" s="30" t="str">
        <f t="shared" si="0"/>
        <v/>
      </c>
      <c r="J37" s="30" t="str">
        <f t="shared" si="1"/>
        <v/>
      </c>
      <c r="K37" s="24"/>
    </row>
    <row r="38" spans="1:11" ht="25.5" customHeight="1" x14ac:dyDescent="0.2">
      <c r="A38" s="28">
        <v>31</v>
      </c>
      <c r="B38" s="29"/>
      <c r="C38" s="24"/>
      <c r="D38" s="24"/>
      <c r="E38" s="24"/>
      <c r="F38" s="29"/>
      <c r="G38" s="31"/>
      <c r="H38" s="31"/>
      <c r="I38" s="30" t="str">
        <f t="shared" si="0"/>
        <v/>
      </c>
      <c r="J38" s="30" t="str">
        <f t="shared" si="1"/>
        <v/>
      </c>
      <c r="K38" s="24"/>
    </row>
    <row r="39" spans="1:11" ht="25.5" customHeight="1" x14ac:dyDescent="0.2">
      <c r="A39" s="28">
        <v>32</v>
      </c>
      <c r="B39" s="29"/>
      <c r="C39" s="24"/>
      <c r="D39" s="24"/>
      <c r="E39" s="24"/>
      <c r="F39" s="29"/>
      <c r="G39" s="31"/>
      <c r="H39" s="31"/>
      <c r="I39" s="30" t="str">
        <f t="shared" si="0"/>
        <v/>
      </c>
      <c r="J39" s="30" t="str">
        <f t="shared" si="1"/>
        <v/>
      </c>
      <c r="K39" s="24"/>
    </row>
    <row r="40" spans="1:11" ht="25.5" customHeight="1" x14ac:dyDescent="0.2">
      <c r="A40" s="28">
        <v>33</v>
      </c>
      <c r="B40" s="29"/>
      <c r="C40" s="24"/>
      <c r="D40" s="24"/>
      <c r="E40" s="24"/>
      <c r="F40" s="29"/>
      <c r="G40" s="31"/>
      <c r="H40" s="31"/>
      <c r="I40" s="30" t="str">
        <f t="shared" si="0"/>
        <v/>
      </c>
      <c r="J40" s="30" t="str">
        <f t="shared" si="1"/>
        <v/>
      </c>
      <c r="K40" s="24"/>
    </row>
    <row r="41" spans="1:11" ht="25.5" customHeight="1" x14ac:dyDescent="0.2">
      <c r="A41" s="28">
        <v>34</v>
      </c>
      <c r="B41" s="29"/>
      <c r="C41" s="24"/>
      <c r="D41" s="24"/>
      <c r="E41" s="24"/>
      <c r="F41" s="29"/>
      <c r="G41" s="31"/>
      <c r="H41" s="31"/>
      <c r="I41" s="30" t="str">
        <f t="shared" si="0"/>
        <v/>
      </c>
      <c r="J41" s="30" t="str">
        <f t="shared" si="1"/>
        <v/>
      </c>
      <c r="K41" s="24"/>
    </row>
    <row r="42" spans="1:11" ht="25.5" customHeight="1" x14ac:dyDescent="0.2">
      <c r="A42" s="28">
        <v>35</v>
      </c>
      <c r="B42" s="29"/>
      <c r="C42" s="24"/>
      <c r="D42" s="24"/>
      <c r="E42" s="24"/>
      <c r="F42" s="29"/>
      <c r="G42" s="31"/>
      <c r="H42" s="31"/>
      <c r="I42" s="30" t="str">
        <f t="shared" si="0"/>
        <v/>
      </c>
      <c r="J42" s="30" t="str">
        <f t="shared" si="1"/>
        <v/>
      </c>
      <c r="K42" s="24"/>
    </row>
    <row r="43" spans="1:11" ht="25.5" customHeight="1" x14ac:dyDescent="0.2">
      <c r="A43" s="28">
        <v>36</v>
      </c>
      <c r="B43" s="29"/>
      <c r="C43" s="24"/>
      <c r="D43" s="24"/>
      <c r="E43" s="24"/>
      <c r="F43" s="29"/>
      <c r="G43" s="31"/>
      <c r="H43" s="31"/>
      <c r="I43" s="30" t="str">
        <f t="shared" si="0"/>
        <v/>
      </c>
      <c r="J43" s="30" t="str">
        <f t="shared" si="1"/>
        <v/>
      </c>
      <c r="K43" s="24"/>
    </row>
    <row r="44" spans="1:11" ht="25.5" customHeight="1" x14ac:dyDescent="0.2">
      <c r="A44" s="28">
        <v>37</v>
      </c>
      <c r="B44" s="29"/>
      <c r="C44" s="24"/>
      <c r="D44" s="24"/>
      <c r="E44" s="24"/>
      <c r="F44" s="29"/>
      <c r="G44" s="31"/>
      <c r="H44" s="31"/>
      <c r="I44" s="30" t="str">
        <f t="shared" si="0"/>
        <v/>
      </c>
      <c r="J44" s="30" t="str">
        <f t="shared" si="1"/>
        <v/>
      </c>
      <c r="K44" s="24"/>
    </row>
    <row r="45" spans="1:11" ht="25.5" customHeight="1" x14ac:dyDescent="0.2">
      <c r="A45" s="28">
        <v>38</v>
      </c>
      <c r="B45" s="29"/>
      <c r="C45" s="24"/>
      <c r="D45" s="24"/>
      <c r="E45" s="24"/>
      <c r="F45" s="29"/>
      <c r="G45" s="31"/>
      <c r="H45" s="31"/>
      <c r="I45" s="30" t="str">
        <f t="shared" si="0"/>
        <v/>
      </c>
      <c r="J45" s="30" t="str">
        <f t="shared" si="1"/>
        <v/>
      </c>
      <c r="K45" s="24"/>
    </row>
    <row r="46" spans="1:11" ht="25.5" customHeight="1" x14ac:dyDescent="0.2">
      <c r="A46" s="28">
        <v>39</v>
      </c>
      <c r="B46" s="29"/>
      <c r="C46" s="24"/>
      <c r="D46" s="24"/>
      <c r="E46" s="24"/>
      <c r="F46" s="29"/>
      <c r="G46" s="31"/>
      <c r="H46" s="31"/>
      <c r="I46" s="30" t="str">
        <f t="shared" si="0"/>
        <v/>
      </c>
      <c r="J46" s="30" t="str">
        <f t="shared" si="1"/>
        <v/>
      </c>
      <c r="K46" s="24"/>
    </row>
    <row r="47" spans="1:11" ht="25.5" customHeight="1" x14ac:dyDescent="0.2">
      <c r="A47" s="28">
        <v>40</v>
      </c>
      <c r="B47" s="29"/>
      <c r="C47" s="24"/>
      <c r="D47" s="24"/>
      <c r="E47" s="24"/>
      <c r="F47" s="29"/>
      <c r="G47" s="31"/>
      <c r="H47" s="31"/>
      <c r="I47" s="30" t="str">
        <f t="shared" si="0"/>
        <v/>
      </c>
      <c r="J47" s="30" t="str">
        <f t="shared" si="1"/>
        <v/>
      </c>
      <c r="K47" s="24"/>
    </row>
  </sheetData>
  <sheetProtection sheet="1" formatCells="0" formatColumns="0" formatRows="0" sort="0" autoFilter="0"/>
  <mergeCells count="3">
    <mergeCell ref="A1:K1"/>
    <mergeCell ref="A2:H2"/>
    <mergeCell ref="A3:H3"/>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4">
        <x14:dataValidation type="list" allowBlank="1" xr:uid="{00000000-0002-0000-0300-000000000000}">
          <x14:formula1>
            <xm:f>Referenz!$H$4:$H$11</xm:f>
          </x14:formula1>
          <x14:formula2>
            <xm:f>0</xm:f>
          </x14:formula2>
          <xm:sqref>C8:C47</xm:sqref>
        </x14:dataValidation>
        <x14:dataValidation type="list" allowBlank="1" xr:uid="{00000000-0002-0000-0300-000001000000}">
          <x14:formula1>
            <xm:f>Referenz!$J$4:$J$5</xm:f>
          </x14:formula1>
          <x14:formula2>
            <xm:f>0</xm:f>
          </x14:formula2>
          <xm:sqref>D8:D47</xm:sqref>
        </x14:dataValidation>
        <x14:dataValidation type="list" allowBlank="1" xr:uid="{00000000-0002-0000-0300-000002000000}">
          <x14:formula1>
            <xm:f>Referenz!$L$4:$L$5</xm:f>
          </x14:formula1>
          <x14:formula2>
            <xm:f>0</xm:f>
          </x14:formula2>
          <xm:sqref>E8:E47</xm:sqref>
        </x14:dataValidation>
        <x14:dataValidation type="list" allowBlank="1" xr:uid="{00000000-0002-0000-0300-000003000000}">
          <x14:formula1>
            <xm:f>Referenz!$N$4:$N$8</xm:f>
          </x14:formula1>
          <x14:formula2>
            <xm:f>0</xm:f>
          </x14:formula2>
          <xm:sqref>K8:K47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2"/>
  <sheetViews>
    <sheetView showGridLines="0" zoomScaleNormal="100" workbookViewId="0">
      <pane ySplit="12" topLeftCell="A13" activePane="bottomLeft" state="frozen"/>
      <selection pane="bottomLeft" activeCell="J11" sqref="A11:J11"/>
    </sheetView>
  </sheetViews>
  <sheetFormatPr baseColWidth="10" defaultColWidth="8.6640625" defaultRowHeight="15" x14ac:dyDescent="0.2"/>
  <cols>
    <col min="1" max="1" width="46" customWidth="1"/>
    <col min="2" max="2" width="34" customWidth="1"/>
    <col min="3" max="3" width="46" customWidth="1"/>
    <col min="4" max="4" width="9" customWidth="1"/>
    <col min="5" max="5" width="12" customWidth="1"/>
    <col min="6" max="8" width="11" customWidth="1"/>
    <col min="9" max="9" width="16" customWidth="1"/>
    <col min="10" max="10" width="15" customWidth="1"/>
  </cols>
  <sheetData>
    <row r="1" spans="1:11" ht="24" customHeight="1" x14ac:dyDescent="0.2">
      <c r="A1" s="41" t="s">
        <v>67</v>
      </c>
      <c r="B1" s="41"/>
      <c r="C1" s="41"/>
      <c r="D1" s="41"/>
      <c r="E1" s="41"/>
      <c r="F1" s="41"/>
      <c r="G1" s="41"/>
      <c r="H1" s="41"/>
      <c r="I1" s="41"/>
      <c r="J1" s="41"/>
    </row>
    <row r="2" spans="1:11" ht="25.5" customHeight="1" x14ac:dyDescent="0.2">
      <c r="A2" s="38" t="s">
        <v>194</v>
      </c>
      <c r="B2" s="38"/>
      <c r="C2" s="38"/>
      <c r="D2" s="38"/>
      <c r="E2" s="38"/>
      <c r="F2" s="38"/>
    </row>
    <row r="4" spans="1:11" x14ac:dyDescent="0.2">
      <c r="A4" s="1" t="s">
        <v>71</v>
      </c>
      <c r="B4" s="32" t="str">
        <f>Stammdaten!B31</f>
        <v>Fachschaftsleitung Deutsch</v>
      </c>
    </row>
    <row r="5" spans="1:11" x14ac:dyDescent="0.2">
      <c r="A5" s="1" t="s">
        <v>73</v>
      </c>
      <c r="B5" s="12">
        <f>Stammdaten!B32</f>
        <v>2</v>
      </c>
    </row>
    <row r="6" spans="1:11" x14ac:dyDescent="0.2">
      <c r="A6" s="1" t="s">
        <v>74</v>
      </c>
      <c r="B6" s="12">
        <f>Stammdaten!B33</f>
        <v>147.6</v>
      </c>
    </row>
    <row r="7" spans="1:11" x14ac:dyDescent="0.2">
      <c r="A7" s="1" t="s">
        <v>195</v>
      </c>
      <c r="B7" s="13">
        <f>SUM(H13:H52)</f>
        <v>231</v>
      </c>
    </row>
    <row r="8" spans="1:11" x14ac:dyDescent="0.2">
      <c r="A8" s="1" t="s">
        <v>196</v>
      </c>
      <c r="B8" s="33">
        <f>IFERROR(B7/B6,"")</f>
        <v>1.5650406504065042</v>
      </c>
    </row>
    <row r="9" spans="1:11" x14ac:dyDescent="0.2">
      <c r="A9" s="1" t="s">
        <v>197</v>
      </c>
      <c r="B9" s="13">
        <f>IFERROR(B7-B6,"")</f>
        <v>83.4</v>
      </c>
    </row>
    <row r="10" spans="1:11" x14ac:dyDescent="0.2">
      <c r="D10" s="9" t="s">
        <v>198</v>
      </c>
    </row>
    <row r="11" spans="1:11" ht="30" customHeight="1" x14ac:dyDescent="0.2">
      <c r="A11" s="43" t="s">
        <v>148</v>
      </c>
      <c r="B11" s="43" t="s">
        <v>91</v>
      </c>
      <c r="C11" s="43" t="s">
        <v>149</v>
      </c>
      <c r="D11" s="43" t="s">
        <v>199</v>
      </c>
      <c r="E11" s="43" t="s">
        <v>200</v>
      </c>
      <c r="F11" s="43" t="s">
        <v>150</v>
      </c>
      <c r="G11" s="43" t="s">
        <v>151</v>
      </c>
      <c r="H11" s="43" t="s">
        <v>152</v>
      </c>
      <c r="I11" s="43" t="s">
        <v>94</v>
      </c>
      <c r="J11" s="43" t="s">
        <v>154</v>
      </c>
    </row>
    <row r="12" spans="1:11" x14ac:dyDescent="0.2">
      <c r="A12" s="19" t="s">
        <v>201</v>
      </c>
      <c r="B12" s="19" t="s">
        <v>115</v>
      </c>
      <c r="C12" s="19" t="s">
        <v>202</v>
      </c>
      <c r="D12" s="27">
        <v>3</v>
      </c>
      <c r="E12" s="27">
        <v>6</v>
      </c>
      <c r="F12" s="27">
        <v>18</v>
      </c>
      <c r="G12" s="27">
        <v>18</v>
      </c>
      <c r="H12" s="27">
        <v>18</v>
      </c>
      <c r="I12" s="19" t="s">
        <v>98</v>
      </c>
      <c r="J12" s="19" t="s">
        <v>160</v>
      </c>
      <c r="K12" s="22" t="s">
        <v>100</v>
      </c>
    </row>
    <row r="13" spans="1:11" ht="25.5" customHeight="1" x14ac:dyDescent="0.2">
      <c r="A13" s="29" t="s">
        <v>203</v>
      </c>
      <c r="B13" s="24" t="s">
        <v>115</v>
      </c>
      <c r="C13" s="29" t="s">
        <v>204</v>
      </c>
      <c r="D13" s="31">
        <v>3</v>
      </c>
      <c r="E13" s="31">
        <v>6</v>
      </c>
      <c r="F13" s="30">
        <f t="shared" ref="F13:F52" si="0">IF(OR(D13="",E13=""),"",D13*E13)</f>
        <v>18</v>
      </c>
      <c r="G13" s="31">
        <v>18</v>
      </c>
      <c r="H13" s="30">
        <f t="shared" ref="H13:H52" si="1">IF(G13&lt;&gt;"",G13,IF(F13&lt;&gt;"",F13,""))</f>
        <v>18</v>
      </c>
      <c r="I13" s="24" t="s">
        <v>98</v>
      </c>
      <c r="J13" s="24" t="s">
        <v>160</v>
      </c>
    </row>
    <row r="14" spans="1:11" ht="25.5" customHeight="1" x14ac:dyDescent="0.2">
      <c r="A14" s="29" t="s">
        <v>205</v>
      </c>
      <c r="B14" s="24" t="s">
        <v>115</v>
      </c>
      <c r="C14" s="29" t="s">
        <v>206</v>
      </c>
      <c r="D14" s="31">
        <v>12</v>
      </c>
      <c r="E14" s="31">
        <v>0.5</v>
      </c>
      <c r="F14" s="30">
        <f t="shared" si="0"/>
        <v>6</v>
      </c>
      <c r="G14" s="31">
        <v>6</v>
      </c>
      <c r="H14" s="30">
        <f t="shared" si="1"/>
        <v>6</v>
      </c>
      <c r="I14" s="24" t="s">
        <v>106</v>
      </c>
      <c r="J14" s="24" t="s">
        <v>160</v>
      </c>
    </row>
    <row r="15" spans="1:11" ht="25.5" customHeight="1" x14ac:dyDescent="0.2">
      <c r="A15" s="29" t="s">
        <v>207</v>
      </c>
      <c r="B15" s="24" t="s">
        <v>132</v>
      </c>
      <c r="C15" s="29" t="s">
        <v>208</v>
      </c>
      <c r="D15" s="31">
        <v>1</v>
      </c>
      <c r="E15" s="31">
        <v>24</v>
      </c>
      <c r="F15" s="30">
        <f t="shared" si="0"/>
        <v>24</v>
      </c>
      <c r="G15" s="31">
        <v>24</v>
      </c>
      <c r="H15" s="30">
        <f t="shared" si="1"/>
        <v>24</v>
      </c>
      <c r="I15" s="24" t="s">
        <v>98</v>
      </c>
      <c r="J15" s="24" t="s">
        <v>160</v>
      </c>
    </row>
    <row r="16" spans="1:11" ht="25.5" customHeight="1" x14ac:dyDescent="0.2">
      <c r="A16" s="29" t="s">
        <v>209</v>
      </c>
      <c r="B16" s="24" t="s">
        <v>132</v>
      </c>
      <c r="C16" s="29" t="s">
        <v>210</v>
      </c>
      <c r="D16" s="31">
        <v>4</v>
      </c>
      <c r="E16" s="31">
        <v>5</v>
      </c>
      <c r="F16" s="30">
        <f t="shared" si="0"/>
        <v>20</v>
      </c>
      <c r="G16" s="31">
        <v>20</v>
      </c>
      <c r="H16" s="30">
        <f t="shared" si="1"/>
        <v>20</v>
      </c>
      <c r="I16" s="24" t="s">
        <v>98</v>
      </c>
      <c r="J16" s="24" t="s">
        <v>187</v>
      </c>
    </row>
    <row r="17" spans="1:10" ht="25.5" customHeight="1" x14ac:dyDescent="0.2">
      <c r="A17" s="29" t="s">
        <v>211</v>
      </c>
      <c r="B17" s="24" t="s">
        <v>132</v>
      </c>
      <c r="C17" s="29" t="s">
        <v>212</v>
      </c>
      <c r="D17" s="31">
        <v>2</v>
      </c>
      <c r="E17" s="31">
        <v>8</v>
      </c>
      <c r="F17" s="30">
        <f t="shared" si="0"/>
        <v>16</v>
      </c>
      <c r="G17" s="31">
        <v>16</v>
      </c>
      <c r="H17" s="30">
        <f t="shared" si="1"/>
        <v>16</v>
      </c>
      <c r="I17" s="24" t="s">
        <v>98</v>
      </c>
      <c r="J17" s="24" t="s">
        <v>160</v>
      </c>
    </row>
    <row r="18" spans="1:10" ht="25.5" customHeight="1" x14ac:dyDescent="0.2">
      <c r="A18" s="29" t="s">
        <v>213</v>
      </c>
      <c r="B18" s="24" t="s">
        <v>108</v>
      </c>
      <c r="C18" s="29" t="s">
        <v>214</v>
      </c>
      <c r="D18" s="31">
        <v>1</v>
      </c>
      <c r="E18" s="31">
        <v>14</v>
      </c>
      <c r="F18" s="30">
        <f t="shared" si="0"/>
        <v>14</v>
      </c>
      <c r="G18" s="31">
        <v>14</v>
      </c>
      <c r="H18" s="30">
        <f t="shared" si="1"/>
        <v>14</v>
      </c>
      <c r="I18" s="24" t="s">
        <v>106</v>
      </c>
      <c r="J18" s="24" t="s">
        <v>160</v>
      </c>
    </row>
    <row r="19" spans="1:10" ht="25.5" customHeight="1" x14ac:dyDescent="0.2">
      <c r="A19" s="29" t="s">
        <v>215</v>
      </c>
      <c r="B19" s="24" t="s">
        <v>104</v>
      </c>
      <c r="C19" s="29" t="s">
        <v>216</v>
      </c>
      <c r="D19" s="31">
        <v>40</v>
      </c>
      <c r="E19" s="31">
        <v>0.5</v>
      </c>
      <c r="F19" s="30">
        <f t="shared" si="0"/>
        <v>20</v>
      </c>
      <c r="G19" s="31">
        <v>24</v>
      </c>
      <c r="H19" s="30">
        <f t="shared" si="1"/>
        <v>24</v>
      </c>
      <c r="I19" s="24" t="s">
        <v>106</v>
      </c>
      <c r="J19" s="24" t="s">
        <v>217</v>
      </c>
    </row>
    <row r="20" spans="1:10" ht="25.5" customHeight="1" x14ac:dyDescent="0.2">
      <c r="A20" s="29" t="s">
        <v>218</v>
      </c>
      <c r="B20" s="24" t="s">
        <v>128</v>
      </c>
      <c r="C20" s="29" t="s">
        <v>219</v>
      </c>
      <c r="D20" s="31">
        <v>1</v>
      </c>
      <c r="E20" s="31">
        <v>10</v>
      </c>
      <c r="F20" s="30">
        <f t="shared" si="0"/>
        <v>10</v>
      </c>
      <c r="G20" s="31">
        <v>10</v>
      </c>
      <c r="H20" s="30">
        <f t="shared" si="1"/>
        <v>10</v>
      </c>
      <c r="I20" s="24" t="s">
        <v>106</v>
      </c>
      <c r="J20" s="24" t="s">
        <v>160</v>
      </c>
    </row>
    <row r="21" spans="1:10" ht="25.5" customHeight="1" x14ac:dyDescent="0.2">
      <c r="A21" s="29" t="s">
        <v>220</v>
      </c>
      <c r="B21" s="24" t="s">
        <v>128</v>
      </c>
      <c r="C21" s="29" t="s">
        <v>221</v>
      </c>
      <c r="D21" s="31">
        <v>20</v>
      </c>
      <c r="E21" s="31">
        <v>1</v>
      </c>
      <c r="F21" s="30">
        <f t="shared" si="0"/>
        <v>20</v>
      </c>
      <c r="G21" s="31">
        <v>20</v>
      </c>
      <c r="H21" s="30">
        <f t="shared" si="1"/>
        <v>20</v>
      </c>
      <c r="I21" s="24" t="s">
        <v>98</v>
      </c>
      <c r="J21" s="24" t="s">
        <v>187</v>
      </c>
    </row>
    <row r="22" spans="1:10" ht="25.5" customHeight="1" x14ac:dyDescent="0.2">
      <c r="A22" s="29" t="s">
        <v>222</v>
      </c>
      <c r="B22" s="24" t="s">
        <v>128</v>
      </c>
      <c r="C22" s="29" t="s">
        <v>223</v>
      </c>
      <c r="D22" s="31">
        <v>4</v>
      </c>
      <c r="E22" s="31">
        <v>2.5</v>
      </c>
      <c r="F22" s="30">
        <f t="shared" si="0"/>
        <v>10</v>
      </c>
      <c r="G22" s="31">
        <v>10</v>
      </c>
      <c r="H22" s="30">
        <f t="shared" si="1"/>
        <v>10</v>
      </c>
      <c r="I22" s="24" t="s">
        <v>98</v>
      </c>
      <c r="J22" s="24" t="s">
        <v>187</v>
      </c>
    </row>
    <row r="23" spans="1:10" ht="25.5" customHeight="1" x14ac:dyDescent="0.2">
      <c r="A23" s="29" t="s">
        <v>224</v>
      </c>
      <c r="B23" s="24" t="s">
        <v>115</v>
      </c>
      <c r="C23" s="29" t="s">
        <v>225</v>
      </c>
      <c r="D23" s="31">
        <v>20</v>
      </c>
      <c r="E23" s="31">
        <v>0.75</v>
      </c>
      <c r="F23" s="30">
        <f t="shared" si="0"/>
        <v>15</v>
      </c>
      <c r="G23" s="31">
        <v>15</v>
      </c>
      <c r="H23" s="30">
        <f t="shared" si="1"/>
        <v>15</v>
      </c>
      <c r="I23" s="24" t="s">
        <v>106</v>
      </c>
      <c r="J23" s="24" t="s">
        <v>160</v>
      </c>
    </row>
    <row r="24" spans="1:10" ht="25.5" customHeight="1" x14ac:dyDescent="0.2">
      <c r="A24" s="29" t="s">
        <v>226</v>
      </c>
      <c r="B24" s="24" t="s">
        <v>108</v>
      </c>
      <c r="C24" s="29" t="s">
        <v>227</v>
      </c>
      <c r="D24" s="31">
        <v>1</v>
      </c>
      <c r="E24" s="31">
        <v>8</v>
      </c>
      <c r="F24" s="30">
        <f t="shared" si="0"/>
        <v>8</v>
      </c>
      <c r="G24" s="31">
        <v>8</v>
      </c>
      <c r="H24" s="30">
        <f t="shared" si="1"/>
        <v>8</v>
      </c>
      <c r="I24" s="24" t="s">
        <v>106</v>
      </c>
      <c r="J24" s="24" t="s">
        <v>160</v>
      </c>
    </row>
    <row r="25" spans="1:10" ht="25.5" customHeight="1" x14ac:dyDescent="0.2">
      <c r="A25" s="29" t="s">
        <v>228</v>
      </c>
      <c r="B25" s="24" t="s">
        <v>104</v>
      </c>
      <c r="C25" s="29" t="s">
        <v>216</v>
      </c>
      <c r="D25" s="31">
        <v>40</v>
      </c>
      <c r="E25" s="31">
        <v>0.5</v>
      </c>
      <c r="F25" s="30">
        <f t="shared" si="0"/>
        <v>20</v>
      </c>
      <c r="G25" s="31">
        <v>20</v>
      </c>
      <c r="H25" s="30">
        <f t="shared" si="1"/>
        <v>20</v>
      </c>
      <c r="I25" s="24" t="s">
        <v>106</v>
      </c>
      <c r="J25" s="24" t="s">
        <v>174</v>
      </c>
    </row>
    <row r="26" spans="1:10" ht="25.5" customHeight="1" x14ac:dyDescent="0.2">
      <c r="A26" s="29" t="s">
        <v>229</v>
      </c>
      <c r="B26" s="24" t="s">
        <v>132</v>
      </c>
      <c r="C26" s="29" t="s">
        <v>230</v>
      </c>
      <c r="D26" s="31">
        <v>3</v>
      </c>
      <c r="E26" s="31">
        <v>4</v>
      </c>
      <c r="F26" s="30">
        <f t="shared" si="0"/>
        <v>12</v>
      </c>
      <c r="G26" s="31">
        <v>12</v>
      </c>
      <c r="H26" s="30">
        <f t="shared" si="1"/>
        <v>12</v>
      </c>
      <c r="I26" s="24" t="s">
        <v>98</v>
      </c>
      <c r="J26" s="24" t="s">
        <v>160</v>
      </c>
    </row>
    <row r="27" spans="1:10" ht="25.5" customHeight="1" x14ac:dyDescent="0.2">
      <c r="A27" s="29" t="s">
        <v>231</v>
      </c>
      <c r="B27" s="24" t="s">
        <v>115</v>
      </c>
      <c r="C27" s="29" t="s">
        <v>232</v>
      </c>
      <c r="D27" s="31">
        <v>3</v>
      </c>
      <c r="E27" s="31">
        <v>2</v>
      </c>
      <c r="F27" s="30">
        <f t="shared" si="0"/>
        <v>6</v>
      </c>
      <c r="G27" s="31">
        <v>6</v>
      </c>
      <c r="H27" s="30">
        <f t="shared" si="1"/>
        <v>6</v>
      </c>
      <c r="I27" s="24" t="s">
        <v>98</v>
      </c>
      <c r="J27" s="24" t="s">
        <v>160</v>
      </c>
    </row>
    <row r="28" spans="1:10" ht="25.5" customHeight="1" x14ac:dyDescent="0.2">
      <c r="A28" s="29" t="s">
        <v>233</v>
      </c>
      <c r="B28" s="24" t="s">
        <v>104</v>
      </c>
      <c r="C28" s="29" t="s">
        <v>234</v>
      </c>
      <c r="D28" s="31">
        <v>1</v>
      </c>
      <c r="E28" s="31">
        <v>8</v>
      </c>
      <c r="F28" s="30">
        <f t="shared" si="0"/>
        <v>8</v>
      </c>
      <c r="G28" s="31">
        <v>8</v>
      </c>
      <c r="H28" s="30">
        <f t="shared" si="1"/>
        <v>8</v>
      </c>
      <c r="I28" s="24" t="s">
        <v>106</v>
      </c>
      <c r="J28" s="24" t="s">
        <v>187</v>
      </c>
    </row>
    <row r="29" spans="1:10" ht="25.5" customHeight="1" x14ac:dyDescent="0.2">
      <c r="A29" s="29"/>
      <c r="B29" s="24"/>
      <c r="C29" s="29"/>
      <c r="D29" s="31"/>
      <c r="E29" s="31"/>
      <c r="F29" s="30" t="str">
        <f t="shared" si="0"/>
        <v/>
      </c>
      <c r="G29" s="31"/>
      <c r="H29" s="30" t="str">
        <f t="shared" si="1"/>
        <v/>
      </c>
      <c r="I29" s="24"/>
      <c r="J29" s="24"/>
    </row>
    <row r="30" spans="1:10" ht="25.5" customHeight="1" x14ac:dyDescent="0.2">
      <c r="A30" s="29"/>
      <c r="B30" s="24"/>
      <c r="C30" s="29"/>
      <c r="D30" s="31"/>
      <c r="E30" s="31"/>
      <c r="F30" s="30" t="str">
        <f t="shared" si="0"/>
        <v/>
      </c>
      <c r="G30" s="31"/>
      <c r="H30" s="30" t="str">
        <f t="shared" si="1"/>
        <v/>
      </c>
      <c r="I30" s="24"/>
      <c r="J30" s="24"/>
    </row>
    <row r="31" spans="1:10" ht="25.5" customHeight="1" x14ac:dyDescent="0.2">
      <c r="A31" s="29"/>
      <c r="B31" s="24"/>
      <c r="C31" s="29"/>
      <c r="D31" s="31"/>
      <c r="E31" s="31"/>
      <c r="F31" s="30" t="str">
        <f t="shared" si="0"/>
        <v/>
      </c>
      <c r="G31" s="31"/>
      <c r="H31" s="30" t="str">
        <f t="shared" si="1"/>
        <v/>
      </c>
      <c r="I31" s="24"/>
      <c r="J31" s="24"/>
    </row>
    <row r="32" spans="1:10" ht="25.5" customHeight="1" x14ac:dyDescent="0.2">
      <c r="A32" s="29"/>
      <c r="B32" s="24"/>
      <c r="C32" s="29"/>
      <c r="D32" s="31"/>
      <c r="E32" s="31"/>
      <c r="F32" s="30" t="str">
        <f t="shared" si="0"/>
        <v/>
      </c>
      <c r="G32" s="31"/>
      <c r="H32" s="30" t="str">
        <f t="shared" si="1"/>
        <v/>
      </c>
      <c r="I32" s="24"/>
      <c r="J32" s="24"/>
    </row>
    <row r="33" spans="1:10" ht="25.5" customHeight="1" x14ac:dyDescent="0.2">
      <c r="A33" s="29"/>
      <c r="B33" s="24"/>
      <c r="C33" s="29"/>
      <c r="D33" s="31"/>
      <c r="E33" s="31"/>
      <c r="F33" s="30" t="str">
        <f t="shared" si="0"/>
        <v/>
      </c>
      <c r="G33" s="31"/>
      <c r="H33" s="30" t="str">
        <f t="shared" si="1"/>
        <v/>
      </c>
      <c r="I33" s="24"/>
      <c r="J33" s="24"/>
    </row>
    <row r="34" spans="1:10" ht="25.5" customHeight="1" x14ac:dyDescent="0.2">
      <c r="A34" s="29"/>
      <c r="B34" s="24"/>
      <c r="C34" s="29"/>
      <c r="D34" s="31"/>
      <c r="E34" s="31"/>
      <c r="F34" s="30" t="str">
        <f t="shared" si="0"/>
        <v/>
      </c>
      <c r="G34" s="31"/>
      <c r="H34" s="30" t="str">
        <f t="shared" si="1"/>
        <v/>
      </c>
      <c r="I34" s="24"/>
      <c r="J34" s="24"/>
    </row>
    <row r="35" spans="1:10" ht="25.5" customHeight="1" x14ac:dyDescent="0.2">
      <c r="A35" s="29"/>
      <c r="B35" s="24"/>
      <c r="C35" s="29"/>
      <c r="D35" s="31"/>
      <c r="E35" s="31"/>
      <c r="F35" s="30" t="str">
        <f t="shared" si="0"/>
        <v/>
      </c>
      <c r="G35" s="31"/>
      <c r="H35" s="30" t="str">
        <f t="shared" si="1"/>
        <v/>
      </c>
      <c r="I35" s="24"/>
      <c r="J35" s="24"/>
    </row>
    <row r="36" spans="1:10" ht="25.5" customHeight="1" x14ac:dyDescent="0.2">
      <c r="A36" s="29"/>
      <c r="B36" s="24"/>
      <c r="C36" s="29"/>
      <c r="D36" s="31"/>
      <c r="E36" s="31"/>
      <c r="F36" s="30" t="str">
        <f t="shared" si="0"/>
        <v/>
      </c>
      <c r="G36" s="31"/>
      <c r="H36" s="30" t="str">
        <f t="shared" si="1"/>
        <v/>
      </c>
      <c r="I36" s="24"/>
      <c r="J36" s="24"/>
    </row>
    <row r="37" spans="1:10" ht="25.5" customHeight="1" x14ac:dyDescent="0.2">
      <c r="A37" s="29"/>
      <c r="B37" s="24"/>
      <c r="C37" s="29"/>
      <c r="D37" s="31"/>
      <c r="E37" s="31"/>
      <c r="F37" s="30" t="str">
        <f t="shared" si="0"/>
        <v/>
      </c>
      <c r="G37" s="31"/>
      <c r="H37" s="30" t="str">
        <f t="shared" si="1"/>
        <v/>
      </c>
      <c r="I37" s="24"/>
      <c r="J37" s="24"/>
    </row>
    <row r="38" spans="1:10" ht="25.5" customHeight="1" x14ac:dyDescent="0.2">
      <c r="A38" s="29"/>
      <c r="B38" s="24"/>
      <c r="C38" s="29"/>
      <c r="D38" s="31"/>
      <c r="E38" s="31"/>
      <c r="F38" s="30" t="str">
        <f t="shared" si="0"/>
        <v/>
      </c>
      <c r="G38" s="31"/>
      <c r="H38" s="30" t="str">
        <f t="shared" si="1"/>
        <v/>
      </c>
      <c r="I38" s="24"/>
      <c r="J38" s="24"/>
    </row>
    <row r="39" spans="1:10" ht="25.5" customHeight="1" x14ac:dyDescent="0.2">
      <c r="A39" s="29"/>
      <c r="B39" s="24"/>
      <c r="C39" s="29"/>
      <c r="D39" s="31"/>
      <c r="E39" s="31"/>
      <c r="F39" s="30" t="str">
        <f t="shared" si="0"/>
        <v/>
      </c>
      <c r="G39" s="31"/>
      <c r="H39" s="30" t="str">
        <f t="shared" si="1"/>
        <v/>
      </c>
      <c r="I39" s="24"/>
      <c r="J39" s="24"/>
    </row>
    <row r="40" spans="1:10" ht="25.5" customHeight="1" x14ac:dyDescent="0.2">
      <c r="A40" s="29"/>
      <c r="B40" s="24"/>
      <c r="C40" s="29"/>
      <c r="D40" s="31"/>
      <c r="E40" s="31"/>
      <c r="F40" s="30" t="str">
        <f t="shared" si="0"/>
        <v/>
      </c>
      <c r="G40" s="31"/>
      <c r="H40" s="30" t="str">
        <f t="shared" si="1"/>
        <v/>
      </c>
      <c r="I40" s="24"/>
      <c r="J40" s="24"/>
    </row>
    <row r="41" spans="1:10" ht="25.5" customHeight="1" x14ac:dyDescent="0.2">
      <c r="A41" s="29"/>
      <c r="B41" s="24"/>
      <c r="C41" s="29"/>
      <c r="D41" s="31"/>
      <c r="E41" s="31"/>
      <c r="F41" s="30" t="str">
        <f t="shared" si="0"/>
        <v/>
      </c>
      <c r="G41" s="31"/>
      <c r="H41" s="30" t="str">
        <f t="shared" si="1"/>
        <v/>
      </c>
      <c r="I41" s="24"/>
      <c r="J41" s="24"/>
    </row>
    <row r="42" spans="1:10" ht="25.5" customHeight="1" x14ac:dyDescent="0.2">
      <c r="A42" s="29"/>
      <c r="B42" s="24"/>
      <c r="C42" s="29"/>
      <c r="D42" s="31"/>
      <c r="E42" s="31"/>
      <c r="F42" s="30" t="str">
        <f t="shared" si="0"/>
        <v/>
      </c>
      <c r="G42" s="31"/>
      <c r="H42" s="30" t="str">
        <f t="shared" si="1"/>
        <v/>
      </c>
      <c r="I42" s="24"/>
      <c r="J42" s="24"/>
    </row>
    <row r="43" spans="1:10" ht="25.5" customHeight="1" x14ac:dyDescent="0.2">
      <c r="A43" s="29"/>
      <c r="B43" s="24"/>
      <c r="C43" s="29"/>
      <c r="D43" s="31"/>
      <c r="E43" s="31"/>
      <c r="F43" s="30" t="str">
        <f t="shared" si="0"/>
        <v/>
      </c>
      <c r="G43" s="31"/>
      <c r="H43" s="30" t="str">
        <f t="shared" si="1"/>
        <v/>
      </c>
      <c r="I43" s="24"/>
      <c r="J43" s="24"/>
    </row>
    <row r="44" spans="1:10" ht="25.5" customHeight="1" x14ac:dyDescent="0.2">
      <c r="A44" s="29"/>
      <c r="B44" s="24"/>
      <c r="C44" s="29"/>
      <c r="D44" s="31"/>
      <c r="E44" s="31"/>
      <c r="F44" s="30" t="str">
        <f t="shared" si="0"/>
        <v/>
      </c>
      <c r="G44" s="31"/>
      <c r="H44" s="30" t="str">
        <f t="shared" si="1"/>
        <v/>
      </c>
      <c r="I44" s="24"/>
      <c r="J44" s="24"/>
    </row>
    <row r="45" spans="1:10" ht="25.5" customHeight="1" x14ac:dyDescent="0.2">
      <c r="A45" s="29"/>
      <c r="B45" s="24"/>
      <c r="C45" s="29"/>
      <c r="D45" s="31"/>
      <c r="E45" s="31"/>
      <c r="F45" s="30" t="str">
        <f t="shared" si="0"/>
        <v/>
      </c>
      <c r="G45" s="31"/>
      <c r="H45" s="30" t="str">
        <f t="shared" si="1"/>
        <v/>
      </c>
      <c r="I45" s="24"/>
      <c r="J45" s="24"/>
    </row>
    <row r="46" spans="1:10" ht="25.5" customHeight="1" x14ac:dyDescent="0.2">
      <c r="A46" s="29"/>
      <c r="B46" s="24"/>
      <c r="C46" s="29"/>
      <c r="D46" s="31"/>
      <c r="E46" s="31"/>
      <c r="F46" s="30" t="str">
        <f t="shared" si="0"/>
        <v/>
      </c>
      <c r="G46" s="31"/>
      <c r="H46" s="30" t="str">
        <f t="shared" si="1"/>
        <v/>
      </c>
      <c r="I46" s="24"/>
      <c r="J46" s="24"/>
    </row>
    <row r="47" spans="1:10" ht="25.5" customHeight="1" x14ac:dyDescent="0.2">
      <c r="A47" s="29"/>
      <c r="B47" s="24"/>
      <c r="C47" s="29"/>
      <c r="D47" s="31"/>
      <c r="E47" s="31"/>
      <c r="F47" s="30" t="str">
        <f t="shared" si="0"/>
        <v/>
      </c>
      <c r="G47" s="31"/>
      <c r="H47" s="30" t="str">
        <f t="shared" si="1"/>
        <v/>
      </c>
      <c r="I47" s="24"/>
      <c r="J47" s="24"/>
    </row>
    <row r="48" spans="1:10" ht="25.5" customHeight="1" x14ac:dyDescent="0.2">
      <c r="A48" s="29"/>
      <c r="B48" s="24"/>
      <c r="C48" s="29"/>
      <c r="D48" s="31"/>
      <c r="E48" s="31"/>
      <c r="F48" s="30" t="str">
        <f t="shared" si="0"/>
        <v/>
      </c>
      <c r="G48" s="31"/>
      <c r="H48" s="30" t="str">
        <f t="shared" si="1"/>
        <v/>
      </c>
      <c r="I48" s="24"/>
      <c r="J48" s="24"/>
    </row>
    <row r="49" spans="1:10" ht="25.5" customHeight="1" x14ac:dyDescent="0.2">
      <c r="A49" s="29"/>
      <c r="B49" s="24"/>
      <c r="C49" s="29"/>
      <c r="D49" s="31"/>
      <c r="E49" s="31"/>
      <c r="F49" s="30" t="str">
        <f t="shared" si="0"/>
        <v/>
      </c>
      <c r="G49" s="31"/>
      <c r="H49" s="30" t="str">
        <f t="shared" si="1"/>
        <v/>
      </c>
      <c r="I49" s="24"/>
      <c r="J49" s="24"/>
    </row>
    <row r="50" spans="1:10" ht="25.5" customHeight="1" x14ac:dyDescent="0.2">
      <c r="A50" s="29"/>
      <c r="B50" s="24"/>
      <c r="C50" s="29"/>
      <c r="D50" s="31"/>
      <c r="E50" s="31"/>
      <c r="F50" s="30" t="str">
        <f t="shared" si="0"/>
        <v/>
      </c>
      <c r="G50" s="31"/>
      <c r="H50" s="30" t="str">
        <f t="shared" si="1"/>
        <v/>
      </c>
      <c r="I50" s="24"/>
      <c r="J50" s="24"/>
    </row>
    <row r="51" spans="1:10" ht="25.5" customHeight="1" x14ac:dyDescent="0.2">
      <c r="A51" s="29"/>
      <c r="B51" s="24"/>
      <c r="C51" s="29"/>
      <c r="D51" s="31"/>
      <c r="E51" s="31"/>
      <c r="F51" s="30" t="str">
        <f t="shared" si="0"/>
        <v/>
      </c>
      <c r="G51" s="31"/>
      <c r="H51" s="30" t="str">
        <f t="shared" si="1"/>
        <v/>
      </c>
      <c r="I51" s="24"/>
      <c r="J51" s="24"/>
    </row>
    <row r="52" spans="1:10" ht="25.5" customHeight="1" x14ac:dyDescent="0.2">
      <c r="A52" s="29"/>
      <c r="B52" s="24"/>
      <c r="C52" s="29"/>
      <c r="D52" s="31"/>
      <c r="E52" s="31"/>
      <c r="F52" s="30" t="str">
        <f t="shared" si="0"/>
        <v/>
      </c>
      <c r="G52" s="31"/>
      <c r="H52" s="30" t="str">
        <f t="shared" si="1"/>
        <v/>
      </c>
      <c r="I52" s="24"/>
      <c r="J52" s="24"/>
    </row>
  </sheetData>
  <sheetProtection sheet="1" formatCells="0" formatColumns="0" formatRows="0" sort="0" autoFilter="0"/>
  <mergeCells count="2">
    <mergeCell ref="A1:J1"/>
    <mergeCell ref="A2:F2"/>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3">
        <x14:dataValidation type="list" allowBlank="1" xr:uid="{00000000-0002-0000-0400-000000000000}">
          <x14:formula1>
            <xm:f>Referenz!$H$4:$H$11</xm:f>
          </x14:formula1>
          <x14:formula2>
            <xm:f>0</xm:f>
          </x14:formula2>
          <xm:sqref>B13:B52</xm:sqref>
        </x14:dataValidation>
        <x14:dataValidation type="list" allowBlank="1" xr:uid="{00000000-0002-0000-0400-000001000000}">
          <x14:formula1>
            <xm:f>Referenz!$L$4:$L$5</xm:f>
          </x14:formula1>
          <x14:formula2>
            <xm:f>0</xm:f>
          </x14:formula2>
          <xm:sqref>I13:I52</xm:sqref>
        </x14:dataValidation>
        <x14:dataValidation type="list" allowBlank="1" xr:uid="{00000000-0002-0000-0400-000002000000}">
          <x14:formula1>
            <xm:f>Referenz!$N$4:$N$8</xm:f>
          </x14:formula1>
          <x14:formula2>
            <xm:f>0</xm:f>
          </x14:formula2>
          <xm:sqref>J13:J52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57"/>
  <sheetViews>
    <sheetView showGridLines="0" tabSelected="1" topLeftCell="A33" zoomScaleNormal="100" workbookViewId="0">
      <selection activeCell="A49" sqref="A49:C49"/>
    </sheetView>
  </sheetViews>
  <sheetFormatPr baseColWidth="10" defaultColWidth="8.6640625" defaultRowHeight="15" x14ac:dyDescent="0.2"/>
  <cols>
    <col min="1" max="1" width="52" customWidth="1"/>
    <col min="2" max="2" width="14" customWidth="1"/>
    <col min="3" max="3" width="12" customWidth="1"/>
    <col min="4" max="4" width="3" customWidth="1"/>
  </cols>
  <sheetData>
    <row r="1" spans="1:4" ht="24" customHeight="1" x14ac:dyDescent="0.2">
      <c r="A1" s="41" t="s">
        <v>235</v>
      </c>
      <c r="B1" s="41"/>
      <c r="C1" s="41"/>
      <c r="D1" s="41"/>
    </row>
    <row r="2" spans="1:4" x14ac:dyDescent="0.2">
      <c r="A2" s="1" t="s">
        <v>29</v>
      </c>
      <c r="B2" s="32" t="str">
        <f>Stammdaten!B3</f>
        <v>Beispiel: Lehrkraft mit Fachschaftsleitung</v>
      </c>
    </row>
    <row r="3" spans="1:4" x14ac:dyDescent="0.2">
      <c r="A3" s="1" t="s">
        <v>31</v>
      </c>
      <c r="B3" s="32" t="str">
        <f>Stammdaten!B4</f>
        <v>2025/26</v>
      </c>
    </row>
    <row r="4" spans="1:4" x14ac:dyDescent="0.2">
      <c r="A4" s="1" t="s">
        <v>67</v>
      </c>
      <c r="B4" s="32" t="str">
        <f>IF(Stammdaten!B30="Ja",Stammdaten!B31,"keine")</f>
        <v>Fachschaftsleitung Deutsch</v>
      </c>
    </row>
    <row r="6" spans="1:4" ht="18" customHeight="1" x14ac:dyDescent="0.2">
      <c r="A6" s="37" t="s">
        <v>236</v>
      </c>
      <c r="B6" s="37"/>
      <c r="C6" s="37"/>
      <c r="D6" s="37"/>
    </row>
    <row r="7" spans="1:4" x14ac:dyDescent="0.2">
      <c r="A7" s="42" t="s">
        <v>237</v>
      </c>
      <c r="B7" s="42" t="s">
        <v>238</v>
      </c>
      <c r="C7" s="42" t="s">
        <v>239</v>
      </c>
    </row>
    <row r="8" spans="1:4" x14ac:dyDescent="0.2">
      <c r="A8" s="1" t="s">
        <v>240</v>
      </c>
      <c r="B8" s="13">
        <f>Stammdaten!B19</f>
        <v>1845</v>
      </c>
      <c r="C8" s="9" t="s">
        <v>241</v>
      </c>
    </row>
    <row r="9" spans="1:4" x14ac:dyDescent="0.2">
      <c r="A9" s="1" t="s">
        <v>242</v>
      </c>
      <c r="B9" s="13">
        <f>Jahresaufgaben!I5+Funktionsstelle!B7</f>
        <v>1978</v>
      </c>
      <c r="C9" s="9" t="s">
        <v>241</v>
      </c>
    </row>
    <row r="10" spans="1:4" x14ac:dyDescent="0.2">
      <c r="A10" s="1" t="s">
        <v>243</v>
      </c>
      <c r="B10" s="13">
        <f>B9-B8</f>
        <v>133</v>
      </c>
      <c r="C10" s="9" t="s">
        <v>241</v>
      </c>
    </row>
    <row r="11" spans="1:4" x14ac:dyDescent="0.2">
      <c r="A11" s="1" t="s">
        <v>244</v>
      </c>
      <c r="B11" s="14">
        <f>IFERROR(B10/B8,"")</f>
        <v>7.2086720867208673E-2</v>
      </c>
      <c r="C11" s="9"/>
    </row>
    <row r="12" spans="1:4" x14ac:dyDescent="0.2">
      <c r="A12" s="1" t="s">
        <v>245</v>
      </c>
      <c r="B12" s="13">
        <f>IFERROR(B9/Stammdaten!B24,"")</f>
        <v>49.45</v>
      </c>
      <c r="C12" s="9" t="s">
        <v>246</v>
      </c>
    </row>
    <row r="13" spans="1:4" x14ac:dyDescent="0.2">
      <c r="A13" s="1" t="s">
        <v>247</v>
      </c>
      <c r="B13" s="12">
        <f>B8-B9</f>
        <v>-133</v>
      </c>
      <c r="C13" s="9" t="s">
        <v>241</v>
      </c>
    </row>
    <row r="14" spans="1:4" x14ac:dyDescent="0.2">
      <c r="A14" s="1" t="s">
        <v>248</v>
      </c>
      <c r="B14" s="12">
        <f>Stammdaten!B19*Stammdaten!B20</f>
        <v>369</v>
      </c>
      <c r="C14" s="9" t="s">
        <v>241</v>
      </c>
    </row>
    <row r="15" spans="1:4" x14ac:dyDescent="0.2">
      <c r="A15" s="1" t="s">
        <v>249</v>
      </c>
      <c r="B15" s="32" t="str">
        <f>IF(B13&gt;=B14,"Ja","Nein")</f>
        <v>Nein</v>
      </c>
      <c r="C15" s="9"/>
    </row>
    <row r="16" spans="1:4" ht="27.75" customHeight="1" x14ac:dyDescent="0.2">
      <c r="A16" s="39" t="str">
        <f>IF(N(B12)=0,"","Einordnung: "&amp;IF(B12&gt;48,"über 48 h pro Schulwoche; laut Studien betrifft das rund 30 % der Vollzeitlehrkräfte",IF(B12&gt;=46.5,"im Bereich der in Studien gemessenen Mittelwerte (46:30 bis 48:30)",IF(B12&gt;Stammdaten!B26,"über der eigenen Sollzeit, aber unter den Studienmittelwerten","innerhalb der eigenen Sollzeit"))))</f>
        <v>Einordnung: über 48 h pro Schulwoche; laut Studien betrifft das rund 30 % der Vollzeitlehrkräfte</v>
      </c>
      <c r="B16" s="39"/>
      <c r="C16" s="39"/>
    </row>
    <row r="17" spans="1:4" ht="22.25" customHeight="1" x14ac:dyDescent="0.2">
      <c r="A17" s="38" t="s">
        <v>250</v>
      </c>
      <c r="B17" s="38"/>
      <c r="C17" s="38"/>
    </row>
    <row r="18" spans="1:4" ht="18" customHeight="1" x14ac:dyDescent="0.2">
      <c r="A18" s="37" t="s">
        <v>251</v>
      </c>
      <c r="B18" s="37"/>
      <c r="C18" s="37"/>
      <c r="D18" s="37"/>
    </row>
    <row r="19" spans="1:4" x14ac:dyDescent="0.2">
      <c r="A19" s="42" t="s">
        <v>237</v>
      </c>
      <c r="B19" s="42" t="s">
        <v>238</v>
      </c>
      <c r="C19" s="42" t="s">
        <v>239</v>
      </c>
    </row>
    <row r="20" spans="1:4" x14ac:dyDescent="0.2">
      <c r="A20" s="1" t="s">
        <v>98</v>
      </c>
      <c r="B20" s="12">
        <f>SUMIFS(Jahresaufgaben!$I$8:$I$47,Jahresaufgaben!$E$8:$E$47,"Deep Work")+SUMIFS(Funktionsstelle!$H$13:$H$52,Funktionsstelle!$I$13:$I$52,"Deep Work")</f>
        <v>1471</v>
      </c>
      <c r="C20" s="9" t="s">
        <v>241</v>
      </c>
    </row>
    <row r="21" spans="1:4" x14ac:dyDescent="0.2">
      <c r="A21" s="1" t="s">
        <v>106</v>
      </c>
      <c r="B21" s="12">
        <f>SUMIFS(Jahresaufgaben!$I$8:$I$47,Jahresaufgaben!$E$8:$E$47,"Shallow Work")+SUMIFS(Funktionsstelle!$H$13:$H$52,Funktionsstelle!$I$13:$I$52,"Shallow Work")</f>
        <v>507</v>
      </c>
      <c r="C21" s="9" t="s">
        <v>241</v>
      </c>
    </row>
    <row r="22" spans="1:4" x14ac:dyDescent="0.2">
      <c r="A22" s="1" t="s">
        <v>252</v>
      </c>
      <c r="B22" s="33">
        <f>IFERROR(B21/(B20+B21),"")</f>
        <v>0.25631951466127401</v>
      </c>
    </row>
    <row r="23" spans="1:4" x14ac:dyDescent="0.2">
      <c r="A23" s="1" t="s">
        <v>253</v>
      </c>
      <c r="B23" s="12">
        <f>SUMIFS(Jahresaufgaben!$I$8:$I$47,Jahresaufgaben!$D$8:$D$47,"Kernauftrag")</f>
        <v>1270</v>
      </c>
      <c r="C23" s="9" t="s">
        <v>241</v>
      </c>
    </row>
    <row r="24" spans="1:4" x14ac:dyDescent="0.2">
      <c r="A24" s="1" t="s">
        <v>254</v>
      </c>
      <c r="B24" s="12">
        <f>SUMIFS(Jahresaufgaben!$I$8:$I$47,Jahresaufgaben!$D$8:$D$47,"Zusatzaufgabe")+Funktionsstelle!B7</f>
        <v>708</v>
      </c>
      <c r="C24" s="9" t="s">
        <v>241</v>
      </c>
    </row>
    <row r="25" spans="1:4" x14ac:dyDescent="0.2">
      <c r="A25" s="1" t="s">
        <v>255</v>
      </c>
      <c r="B25" s="33">
        <f>IFERROR(B24/(B23+B24),"")</f>
        <v>0.35793731041456017</v>
      </c>
    </row>
    <row r="26" spans="1:4" x14ac:dyDescent="0.2">
      <c r="A26" s="9" t="s">
        <v>256</v>
      </c>
    </row>
    <row r="28" spans="1:4" ht="18" customHeight="1" x14ac:dyDescent="0.2">
      <c r="A28" s="37" t="s">
        <v>257</v>
      </c>
      <c r="B28" s="37"/>
      <c r="C28" s="37"/>
      <c r="D28" s="37"/>
    </row>
    <row r="29" spans="1:4" x14ac:dyDescent="0.2">
      <c r="A29" s="42" t="s">
        <v>237</v>
      </c>
      <c r="B29" s="42" t="s">
        <v>238</v>
      </c>
      <c r="C29" s="42" t="s">
        <v>239</v>
      </c>
    </row>
    <row r="30" spans="1:4" x14ac:dyDescent="0.2">
      <c r="A30" s="1" t="s">
        <v>258</v>
      </c>
      <c r="B30" s="12">
        <f>Stammdaten!B33</f>
        <v>147.6</v>
      </c>
      <c r="C30" s="9" t="s">
        <v>241</v>
      </c>
    </row>
    <row r="31" spans="1:4" x14ac:dyDescent="0.2">
      <c r="A31" s="1" t="s">
        <v>259</v>
      </c>
      <c r="B31" s="12">
        <f>Funktionsstelle!B7</f>
        <v>231</v>
      </c>
      <c r="C31" s="9" t="s">
        <v>241</v>
      </c>
    </row>
    <row r="32" spans="1:4" x14ac:dyDescent="0.2">
      <c r="A32" s="1" t="s">
        <v>196</v>
      </c>
      <c r="B32" s="33">
        <f>IFERROR(B31/B30,"")</f>
        <v>1.5650406504065042</v>
      </c>
    </row>
    <row r="33" spans="1:4" x14ac:dyDescent="0.2">
      <c r="A33" s="1" t="s">
        <v>260</v>
      </c>
      <c r="B33" s="13">
        <f>IF(N(B30)=0,"",B31-B30)</f>
        <v>83.4</v>
      </c>
      <c r="C33" s="9" t="s">
        <v>241</v>
      </c>
    </row>
    <row r="34" spans="1:4" x14ac:dyDescent="0.2">
      <c r="A34" s="1" t="s">
        <v>261</v>
      </c>
      <c r="B34" s="12">
        <f>Stammdaten!B34</f>
        <v>73.8</v>
      </c>
      <c r="C34" s="9" t="s">
        <v>262</v>
      </c>
    </row>
    <row r="36" spans="1:4" ht="18" customHeight="1" x14ac:dyDescent="0.2">
      <c r="A36" s="37" t="s">
        <v>263</v>
      </c>
      <c r="B36" s="37"/>
      <c r="C36" s="37"/>
      <c r="D36" s="37"/>
    </row>
    <row r="37" spans="1:4" x14ac:dyDescent="0.2">
      <c r="A37" s="42" t="s">
        <v>91</v>
      </c>
      <c r="B37" s="42" t="s">
        <v>264</v>
      </c>
      <c r="C37" s="42" t="s">
        <v>265</v>
      </c>
    </row>
    <row r="38" spans="1:4" x14ac:dyDescent="0.2">
      <c r="A38" s="1" t="s">
        <v>101</v>
      </c>
      <c r="B38" s="12">
        <f>SUMIFS(Jahresaufgaben!$I$8:$I$47,Jahresaufgaben!$C$8:$C$47,$A38)+SUMIFS(Funktionsstelle!$H$13:$H$52,Funktionsstelle!$B$13:$B$52,$A38)</f>
        <v>715</v>
      </c>
      <c r="C38" s="14">
        <f t="shared" ref="C38:C45" si="0">IFERROR(B38/$B$46,"")</f>
        <v>0.3614762386248736</v>
      </c>
    </row>
    <row r="39" spans="1:4" x14ac:dyDescent="0.2">
      <c r="A39" s="1" t="s">
        <v>96</v>
      </c>
      <c r="B39" s="12">
        <f>SUMIFS(Jahresaufgaben!$I$8:$I$47,Jahresaufgaben!$C$8:$C$47,$A39)+SUMIFS(Funktionsstelle!$H$13:$H$52,Funktionsstelle!$B$13:$B$52,$A39)</f>
        <v>515</v>
      </c>
      <c r="C39" s="14">
        <f t="shared" si="0"/>
        <v>0.26036400404448939</v>
      </c>
    </row>
    <row r="40" spans="1:4" x14ac:dyDescent="0.2">
      <c r="A40" s="1" t="s">
        <v>132</v>
      </c>
      <c r="B40" s="12">
        <f>SUMIFS(Jahresaufgaben!$I$8:$I$47,Jahresaufgaben!$C$8:$C$47,$A40)+SUMIFS(Funktionsstelle!$H$13:$H$52,Funktionsstelle!$B$13:$B$52,$A40)</f>
        <v>92</v>
      </c>
      <c r="C40" s="14">
        <f t="shared" si="0"/>
        <v>4.6511627906976744E-2</v>
      </c>
    </row>
    <row r="41" spans="1:4" x14ac:dyDescent="0.2">
      <c r="A41" s="1" t="s">
        <v>108</v>
      </c>
      <c r="B41" s="12">
        <f>SUMIFS(Jahresaufgaben!$I$8:$I$47,Jahresaufgaben!$C$8:$C$47,$A41)+SUMIFS(Funktionsstelle!$H$13:$H$52,Funktionsstelle!$B$13:$B$52,$A41)</f>
        <v>152</v>
      </c>
      <c r="C41" s="14">
        <f t="shared" si="0"/>
        <v>7.6845298281092017E-2</v>
      </c>
    </row>
    <row r="42" spans="1:4" x14ac:dyDescent="0.2">
      <c r="A42" s="1" t="s">
        <v>104</v>
      </c>
      <c r="B42" s="12">
        <f>SUMIFS(Jahresaufgaben!$I$8:$I$47,Jahresaufgaben!$C$8:$C$47,$A42)+SUMIFS(Funktionsstelle!$H$13:$H$52,Funktionsstelle!$B$13:$B$52,$A42)</f>
        <v>282</v>
      </c>
      <c r="C42" s="14">
        <f t="shared" si="0"/>
        <v>0.14256825075834176</v>
      </c>
    </row>
    <row r="43" spans="1:4" x14ac:dyDescent="0.2">
      <c r="A43" s="1" t="s">
        <v>115</v>
      </c>
      <c r="B43" s="12">
        <f>SUMIFS(Jahresaufgaben!$I$8:$I$47,Jahresaufgaben!$C$8:$C$47,$A43)+SUMIFS(Funktionsstelle!$H$13:$H$52,Funktionsstelle!$B$13:$B$52,$A43)</f>
        <v>127</v>
      </c>
      <c r="C43" s="14">
        <f t="shared" si="0"/>
        <v>6.4206268958543977E-2</v>
      </c>
    </row>
    <row r="44" spans="1:4" x14ac:dyDescent="0.2">
      <c r="A44" s="1" t="s">
        <v>128</v>
      </c>
      <c r="B44" s="12">
        <f>SUMIFS(Jahresaufgaben!$I$8:$I$47,Jahresaufgaben!$C$8:$C$47,$A44)+SUMIFS(Funktionsstelle!$H$13:$H$52,Funktionsstelle!$B$13:$B$52,$A44)</f>
        <v>70</v>
      </c>
      <c r="C44" s="14">
        <f t="shared" si="0"/>
        <v>3.5389282103134481E-2</v>
      </c>
    </row>
    <row r="45" spans="1:4" x14ac:dyDescent="0.2">
      <c r="A45" s="1" t="s">
        <v>138</v>
      </c>
      <c r="B45" s="12">
        <f>SUMIFS(Jahresaufgaben!$I$8:$I$47,Jahresaufgaben!$C$8:$C$47,$A45)+SUMIFS(Funktionsstelle!$H$13:$H$52,Funktionsstelle!$B$13:$B$52,$A45)</f>
        <v>25</v>
      </c>
      <c r="C45" s="14">
        <f t="shared" si="0"/>
        <v>1.2639029322548028E-2</v>
      </c>
    </row>
    <row r="46" spans="1:4" x14ac:dyDescent="0.2">
      <c r="A46" s="1" t="s">
        <v>266</v>
      </c>
      <c r="B46" s="13">
        <f>SUM(B38:B45)</f>
        <v>1978</v>
      </c>
      <c r="C46" s="14">
        <f>IFERROR(B46/B46,"")</f>
        <v>1</v>
      </c>
    </row>
    <row r="48" spans="1:4" ht="18" customHeight="1" x14ac:dyDescent="0.2">
      <c r="A48" s="37" t="s">
        <v>267</v>
      </c>
      <c r="B48" s="37"/>
      <c r="C48" s="37"/>
      <c r="D48" s="37"/>
    </row>
    <row r="49" spans="1:3" x14ac:dyDescent="0.2">
      <c r="A49" s="42" t="s">
        <v>268</v>
      </c>
      <c r="B49" s="42" t="s">
        <v>269</v>
      </c>
      <c r="C49" s="42" t="s">
        <v>270</v>
      </c>
    </row>
    <row r="50" spans="1:3" x14ac:dyDescent="0.2">
      <c r="A50" s="1" t="s">
        <v>271</v>
      </c>
      <c r="B50" s="12">
        <f>B12</f>
        <v>49.45</v>
      </c>
      <c r="C50" s="9"/>
    </row>
    <row r="51" spans="1:3" x14ac:dyDescent="0.2">
      <c r="A51" s="1" t="s">
        <v>272</v>
      </c>
      <c r="B51" s="12">
        <f>Stammdaten!B26</f>
        <v>46.125</v>
      </c>
      <c r="C51" s="9" t="s">
        <v>27</v>
      </c>
    </row>
    <row r="52" spans="1:3" x14ac:dyDescent="0.2">
      <c r="A52" s="1" t="s">
        <v>273</v>
      </c>
      <c r="B52" s="12">
        <v>45</v>
      </c>
      <c r="C52" s="9" t="s">
        <v>274</v>
      </c>
    </row>
    <row r="53" spans="1:3" x14ac:dyDescent="0.2">
      <c r="A53" s="1" t="s">
        <v>275</v>
      </c>
      <c r="B53" s="12">
        <v>46.5</v>
      </c>
      <c r="C53" s="9" t="s">
        <v>276</v>
      </c>
    </row>
    <row r="54" spans="1:3" x14ac:dyDescent="0.2">
      <c r="A54" s="1" t="s">
        <v>277</v>
      </c>
      <c r="B54" s="12">
        <v>48.5</v>
      </c>
      <c r="C54" s="9" t="s">
        <v>276</v>
      </c>
    </row>
    <row r="55" spans="1:3" x14ac:dyDescent="0.2">
      <c r="A55" s="1" t="s">
        <v>278</v>
      </c>
      <c r="B55" s="12">
        <v>48</v>
      </c>
      <c r="C55" s="9" t="s">
        <v>279</v>
      </c>
    </row>
    <row r="57" spans="1:3" x14ac:dyDescent="0.2">
      <c r="A57" s="9" t="s">
        <v>280</v>
      </c>
    </row>
  </sheetData>
  <sheetProtection sheet="1" formatCells="0" formatColumns="0" formatRows="0" sort="0" autoFilter="0"/>
  <mergeCells count="8">
    <mergeCell ref="A28:D28"/>
    <mergeCell ref="A36:D36"/>
    <mergeCell ref="A48:D48"/>
    <mergeCell ref="A1:D1"/>
    <mergeCell ref="A6:D6"/>
    <mergeCell ref="A16:C16"/>
    <mergeCell ref="A17:C17"/>
    <mergeCell ref="A18:D18"/>
  </mergeCells>
  <pageMargins left="0.75" right="0.75" top="1" bottom="1" header="0.511811023622047" footer="0.511811023622047"/>
  <pageSetup fitToHeight="0"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45"/>
  <sheetViews>
    <sheetView showGridLines="0" zoomScaleNormal="100" workbookViewId="0"/>
  </sheetViews>
  <sheetFormatPr baseColWidth="10" defaultColWidth="8.6640625" defaultRowHeight="15" x14ac:dyDescent="0.2"/>
  <cols>
    <col min="1" max="1" width="62" customWidth="1"/>
    <col min="2" max="2" width="14" customWidth="1"/>
    <col min="3" max="3" width="46" customWidth="1"/>
    <col min="4" max="4" width="3" customWidth="1"/>
    <col min="8" max="8" width="30" customWidth="1"/>
    <col min="10" max="10" width="18" customWidth="1"/>
    <col min="12" max="12" width="18" customWidth="1"/>
    <col min="14" max="14" width="18" customWidth="1"/>
    <col min="16" max="16" width="18" customWidth="1"/>
    <col min="18" max="18" width="18" customWidth="1"/>
    <col min="20" max="20" width="18" customWidth="1"/>
  </cols>
  <sheetData>
    <row r="1" spans="1:20" ht="24" customHeight="1" x14ac:dyDescent="0.2">
      <c r="A1" s="36" t="s">
        <v>281</v>
      </c>
      <c r="B1" s="36"/>
      <c r="C1" s="36"/>
      <c r="D1" s="36"/>
      <c r="E1" s="36"/>
      <c r="F1" s="36"/>
    </row>
    <row r="2" spans="1:20" x14ac:dyDescent="0.2">
      <c r="H2" s="3" t="s">
        <v>282</v>
      </c>
    </row>
    <row r="3" spans="1:20" ht="18" customHeight="1" x14ac:dyDescent="0.2">
      <c r="A3" s="37" t="s">
        <v>283</v>
      </c>
      <c r="B3" s="37"/>
      <c r="C3" s="37"/>
      <c r="H3" s="34" t="s">
        <v>284</v>
      </c>
      <c r="J3" s="34" t="s">
        <v>285</v>
      </c>
      <c r="L3" s="34" t="s">
        <v>286</v>
      </c>
      <c r="N3" s="34" t="s">
        <v>154</v>
      </c>
      <c r="P3" s="34" t="s">
        <v>287</v>
      </c>
      <c r="R3" s="34" t="s">
        <v>288</v>
      </c>
      <c r="T3" s="34" t="s">
        <v>82</v>
      </c>
    </row>
    <row r="4" spans="1:20" x14ac:dyDescent="0.2">
      <c r="A4" s="1" t="s">
        <v>289</v>
      </c>
      <c r="B4" s="26" t="s">
        <v>290</v>
      </c>
      <c r="C4" s="2"/>
      <c r="H4" s="5" t="s">
        <v>101</v>
      </c>
      <c r="J4" s="5" t="s">
        <v>99</v>
      </c>
      <c r="L4" s="5" t="s">
        <v>98</v>
      </c>
      <c r="N4" s="5" t="s">
        <v>160</v>
      </c>
      <c r="P4" s="5" t="s">
        <v>69</v>
      </c>
      <c r="R4" s="5">
        <v>23</v>
      </c>
      <c r="T4" s="5">
        <v>1</v>
      </c>
    </row>
    <row r="5" spans="1:20" x14ac:dyDescent="0.2">
      <c r="A5" s="1" t="s">
        <v>291</v>
      </c>
      <c r="B5" s="26" t="s">
        <v>292</v>
      </c>
      <c r="C5" s="2"/>
      <c r="H5" s="5" t="s">
        <v>96</v>
      </c>
      <c r="J5" s="5" t="s">
        <v>107</v>
      </c>
      <c r="L5" s="5" t="s">
        <v>106</v>
      </c>
      <c r="N5" s="5" t="s">
        <v>157</v>
      </c>
      <c r="P5" s="5" t="s">
        <v>293</v>
      </c>
      <c r="R5" s="5">
        <v>24</v>
      </c>
      <c r="T5" s="5">
        <v>2</v>
      </c>
    </row>
    <row r="6" spans="1:20" x14ac:dyDescent="0.2">
      <c r="A6" s="1" t="s">
        <v>294</v>
      </c>
      <c r="B6" s="26" t="s">
        <v>295</v>
      </c>
      <c r="C6" s="2" t="s">
        <v>296</v>
      </c>
      <c r="H6" s="5" t="s">
        <v>132</v>
      </c>
      <c r="N6" s="5" t="s">
        <v>187</v>
      </c>
      <c r="R6" s="5">
        <v>25</v>
      </c>
      <c r="T6" s="5">
        <v>3</v>
      </c>
    </row>
    <row r="7" spans="1:20" x14ac:dyDescent="0.2">
      <c r="A7" s="1" t="s">
        <v>44</v>
      </c>
      <c r="B7" s="26" t="s">
        <v>297</v>
      </c>
      <c r="C7" s="2"/>
      <c r="H7" s="5" t="s">
        <v>108</v>
      </c>
      <c r="N7" s="5" t="s">
        <v>174</v>
      </c>
      <c r="R7" s="5">
        <v>26</v>
      </c>
      <c r="T7" s="5">
        <v>4</v>
      </c>
    </row>
    <row r="8" spans="1:20" x14ac:dyDescent="0.2">
      <c r="A8" s="1" t="s">
        <v>298</v>
      </c>
      <c r="B8" s="26" t="s">
        <v>299</v>
      </c>
      <c r="C8" s="2" t="s">
        <v>300</v>
      </c>
      <c r="H8" s="5" t="s">
        <v>104</v>
      </c>
      <c r="N8" s="5" t="s">
        <v>217</v>
      </c>
      <c r="R8" s="5">
        <v>27</v>
      </c>
    </row>
    <row r="9" spans="1:20" x14ac:dyDescent="0.2">
      <c r="A9" s="1" t="s">
        <v>301</v>
      </c>
      <c r="B9" s="26" t="s">
        <v>302</v>
      </c>
      <c r="C9" s="2" t="s">
        <v>303</v>
      </c>
      <c r="H9" s="5" t="s">
        <v>115</v>
      </c>
      <c r="R9" s="5">
        <v>28</v>
      </c>
    </row>
    <row r="10" spans="1:20" x14ac:dyDescent="0.2">
      <c r="A10" s="1" t="s">
        <v>304</v>
      </c>
      <c r="B10" s="26" t="s">
        <v>305</v>
      </c>
      <c r="C10" s="2" t="s">
        <v>306</v>
      </c>
      <c r="H10" s="5" t="s">
        <v>128</v>
      </c>
      <c r="R10" s="5">
        <v>29</v>
      </c>
    </row>
    <row r="11" spans="1:20" x14ac:dyDescent="0.2">
      <c r="A11" s="1" t="s">
        <v>307</v>
      </c>
      <c r="B11" s="26" t="s">
        <v>308</v>
      </c>
      <c r="C11" s="2" t="s">
        <v>309</v>
      </c>
      <c r="H11" s="5" t="s">
        <v>138</v>
      </c>
    </row>
    <row r="13" spans="1:20" ht="18" customHeight="1" x14ac:dyDescent="0.2">
      <c r="A13" s="37" t="s">
        <v>310</v>
      </c>
      <c r="B13" s="37"/>
      <c r="C13" s="37"/>
    </row>
    <row r="14" spans="1:20" x14ac:dyDescent="0.2">
      <c r="A14" s="1" t="s">
        <v>311</v>
      </c>
      <c r="B14" s="26" t="s">
        <v>312</v>
      </c>
      <c r="C14" s="2" t="s">
        <v>313</v>
      </c>
    </row>
    <row r="15" spans="1:20" x14ac:dyDescent="0.2">
      <c r="A15" s="1" t="s">
        <v>314</v>
      </c>
      <c r="B15" s="26" t="s">
        <v>315</v>
      </c>
      <c r="C15" s="2" t="s">
        <v>274</v>
      </c>
    </row>
    <row r="16" spans="1:20" x14ac:dyDescent="0.2">
      <c r="A16" s="1" t="s">
        <v>316</v>
      </c>
      <c r="B16" s="26" t="s">
        <v>317</v>
      </c>
      <c r="C16" s="2" t="s">
        <v>276</v>
      </c>
    </row>
    <row r="17" spans="1:3" x14ac:dyDescent="0.2">
      <c r="A17" s="1" t="s">
        <v>318</v>
      </c>
      <c r="B17" s="26" t="s">
        <v>319</v>
      </c>
      <c r="C17" s="2" t="s">
        <v>276</v>
      </c>
    </row>
    <row r="18" spans="1:3" x14ac:dyDescent="0.2">
      <c r="A18" s="1" t="s">
        <v>320</v>
      </c>
      <c r="B18" s="26" t="s">
        <v>321</v>
      </c>
      <c r="C18" s="2" t="s">
        <v>322</v>
      </c>
    </row>
    <row r="19" spans="1:3" x14ac:dyDescent="0.2">
      <c r="A19" s="1" t="s">
        <v>323</v>
      </c>
      <c r="B19" s="26" t="s">
        <v>324</v>
      </c>
      <c r="C19" s="2" t="s">
        <v>325</v>
      </c>
    </row>
    <row r="20" spans="1:3" x14ac:dyDescent="0.2">
      <c r="A20" s="1" t="s">
        <v>326</v>
      </c>
      <c r="B20" s="26" t="s">
        <v>327</v>
      </c>
      <c r="C20" s="2" t="s">
        <v>328</v>
      </c>
    </row>
    <row r="22" spans="1:3" ht="30" customHeight="1" x14ac:dyDescent="0.2">
      <c r="A22" s="38" t="s">
        <v>329</v>
      </c>
      <c r="B22" s="38"/>
      <c r="C22" s="38"/>
    </row>
    <row r="23" spans="1:3" x14ac:dyDescent="0.2">
      <c r="A23" s="38"/>
      <c r="B23" s="38"/>
      <c r="C23" s="38"/>
    </row>
    <row r="24" spans="1:3" x14ac:dyDescent="0.2">
      <c r="A24" s="38"/>
      <c r="B24" s="38"/>
      <c r="C24" s="38"/>
    </row>
    <row r="26" spans="1:3" ht="18" customHeight="1" x14ac:dyDescent="0.2">
      <c r="A26" s="37" t="s">
        <v>330</v>
      </c>
      <c r="B26" s="37"/>
      <c r="C26" s="37"/>
    </row>
    <row r="27" spans="1:3" ht="28" x14ac:dyDescent="0.2">
      <c r="A27" s="26" t="s">
        <v>98</v>
      </c>
      <c r="C27" s="1" t="s">
        <v>331</v>
      </c>
    </row>
    <row r="28" spans="1:3" ht="42" x14ac:dyDescent="0.2">
      <c r="A28" s="26" t="s">
        <v>106</v>
      </c>
      <c r="C28" s="1" t="s">
        <v>332</v>
      </c>
    </row>
    <row r="29" spans="1:3" ht="42" x14ac:dyDescent="0.2">
      <c r="A29" s="26" t="s">
        <v>333</v>
      </c>
      <c r="C29" s="1" t="s">
        <v>334</v>
      </c>
    </row>
    <row r="30" spans="1:3" ht="28" x14ac:dyDescent="0.2">
      <c r="A30" s="26" t="s">
        <v>99</v>
      </c>
      <c r="C30" s="1" t="s">
        <v>335</v>
      </c>
    </row>
    <row r="31" spans="1:3" ht="42" x14ac:dyDescent="0.2">
      <c r="A31" s="26" t="s">
        <v>107</v>
      </c>
      <c r="C31" s="1" t="s">
        <v>336</v>
      </c>
    </row>
    <row r="32" spans="1:3" ht="28" x14ac:dyDescent="0.2">
      <c r="A32" s="26" t="s">
        <v>337</v>
      </c>
      <c r="C32" s="1" t="s">
        <v>338</v>
      </c>
    </row>
    <row r="34" spans="1:3" ht="18" customHeight="1" x14ac:dyDescent="0.2">
      <c r="A34" s="37" t="s">
        <v>339</v>
      </c>
      <c r="B34" s="37"/>
      <c r="C34" s="37"/>
    </row>
    <row r="35" spans="1:3" ht="15" customHeight="1" x14ac:dyDescent="0.2">
      <c r="A35" s="40" t="s">
        <v>340</v>
      </c>
      <c r="B35" s="40"/>
      <c r="C35" s="40"/>
    </row>
    <row r="36" spans="1:3" x14ac:dyDescent="0.2">
      <c r="A36" s="40"/>
      <c r="B36" s="40"/>
      <c r="C36" s="40"/>
    </row>
    <row r="37" spans="1:3" x14ac:dyDescent="0.2">
      <c r="A37" s="40"/>
      <c r="B37" s="40"/>
      <c r="C37" s="40"/>
    </row>
    <row r="38" spans="1:3" ht="15" customHeight="1" x14ac:dyDescent="0.2">
      <c r="A38" s="40" t="s">
        <v>341</v>
      </c>
      <c r="B38" s="40"/>
      <c r="C38" s="40"/>
    </row>
    <row r="39" spans="1:3" x14ac:dyDescent="0.2">
      <c r="A39" s="40"/>
      <c r="B39" s="40"/>
      <c r="C39" s="40"/>
    </row>
    <row r="40" spans="1:3" x14ac:dyDescent="0.2">
      <c r="A40" s="40"/>
      <c r="B40" s="40"/>
      <c r="C40" s="40"/>
    </row>
    <row r="41" spans="1:3" ht="15" customHeight="1" x14ac:dyDescent="0.2">
      <c r="A41" s="40" t="s">
        <v>342</v>
      </c>
      <c r="B41" s="40"/>
      <c r="C41" s="40"/>
    </row>
    <row r="42" spans="1:3" x14ac:dyDescent="0.2">
      <c r="A42" s="40"/>
      <c r="B42" s="40"/>
      <c r="C42" s="40"/>
    </row>
    <row r="43" spans="1:3" x14ac:dyDescent="0.2">
      <c r="A43" s="40"/>
      <c r="B43" s="40"/>
      <c r="C43" s="40"/>
    </row>
    <row r="45" spans="1:3" x14ac:dyDescent="0.2">
      <c r="A45" s="9" t="s">
        <v>343</v>
      </c>
    </row>
  </sheetData>
  <sheetProtection sheet="1" formatCells="0" formatColumns="0" formatRows="0" sort="0" autoFilter="0"/>
  <mergeCells count="9">
    <mergeCell ref="A34:C34"/>
    <mergeCell ref="A35:C37"/>
    <mergeCell ref="A38:C40"/>
    <mergeCell ref="A41:C43"/>
    <mergeCell ref="A1:F1"/>
    <mergeCell ref="A3:C3"/>
    <mergeCell ref="A13:C13"/>
    <mergeCell ref="A22:C24"/>
    <mergeCell ref="A26:C26"/>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Anleitung</vt:lpstr>
      <vt:lpstr>Stammdaten</vt:lpstr>
      <vt:lpstr>Tageserfassung</vt:lpstr>
      <vt:lpstr>Jahresaufgaben</vt:lpstr>
      <vt:lpstr>Funktionsstelle</vt:lpstr>
      <vt:lpstr>Überblick</vt:lpstr>
      <vt:lpstr>Referenz</vt:lpstr>
      <vt:lpstr>Anleitung!Druckbereich</vt:lpstr>
      <vt:lpstr>Funktionsstelle!Druckbereich</vt:lpstr>
      <vt:lpstr>Jahresaufgaben!Druckbereich</vt:lpstr>
      <vt:lpstr>Referenz!Druckbereich</vt:lpstr>
      <vt:lpstr>Stammdaten!Druckbereich</vt:lpstr>
      <vt:lpstr>Tageserfassung!Druckbereich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Sien Lie Saleh</cp:lastModifiedBy>
  <cp:revision>1</cp:revision>
  <dcterms:created xsi:type="dcterms:W3CDTF">2026-08-07T14:20:16Z</dcterms:created>
  <dcterms:modified xsi:type="dcterms:W3CDTF">2026-08-22T21:36:44Z</dcterms:modified>
  <dc:language>en-US</dc:language>
</cp:coreProperties>
</file>